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0" yWindow="195" windowWidth="14130" windowHeight="11520" firstSheet="4" activeTab="4"/>
  </bookViews>
  <sheets>
    <sheet name="FY2004" sheetId="1" r:id="rId1"/>
    <sheet name="Inflation" sheetId="2" r:id="rId2"/>
    <sheet name="FY2005" sheetId="3" r:id="rId3"/>
    <sheet name="FY2006" sheetId="4" r:id="rId4"/>
    <sheet name="FY2004-FY2006" sheetId="5" r:id="rId5"/>
  </sheets>
  <definedNames>
    <definedName name="_xlnm.Print_Area" localSheetId="0">'FY2004'!$A$1:$M$62</definedName>
    <definedName name="_xlnm.Print_Area" localSheetId="4">'FY2004-FY2006'!$A$1:$M$62</definedName>
    <definedName name="_xlnm.Print_Area" localSheetId="2">'FY2005'!$A$1:$N$62</definedName>
    <definedName name="_xlnm.Print_Area" localSheetId="3">'FY2006'!$A$1:$M$62</definedName>
  </definedNames>
  <calcPr fullCalcOnLoad="1"/>
</workbook>
</file>

<file path=xl/sharedStrings.xml><?xml version="1.0" encoding="utf-8"?>
<sst xmlns="http://schemas.openxmlformats.org/spreadsheetml/2006/main" count="365" uniqueCount="95">
  <si>
    <t>DOE F 4620.1</t>
  </si>
  <si>
    <t>U.S. Department of Energy</t>
  </si>
  <si>
    <t>OMB Control No.</t>
  </si>
  <si>
    <t>(04-93)</t>
  </si>
  <si>
    <t>Budget Page</t>
  </si>
  <si>
    <t>1910-1400</t>
  </si>
  <si>
    <t>All Other Editions Are Obsolete</t>
  </si>
  <si>
    <t>(See reverse for Instructions)</t>
  </si>
  <si>
    <t>OMB Burden Disclosure</t>
  </si>
  <si>
    <t>Statement on Reverse</t>
  </si>
  <si>
    <t>ORGANIZATION</t>
  </si>
  <si>
    <t>Budget Page No:</t>
  </si>
  <si>
    <t>PRINCIPAL INVESTIGATOR/PROJECT DIRECTOR</t>
  </si>
  <si>
    <t>Requested Duration:</t>
  </si>
  <si>
    <t>(Months)</t>
  </si>
  <si>
    <t>A. SENIOR PERSONNEL: PI/PD, Co-PI's, Faculty and Other Senior Associates</t>
  </si>
  <si>
    <t>DOE Funded</t>
  </si>
  <si>
    <t xml:space="preserve">     (List each separately with title; A.6. show number in brackets)</t>
  </si>
  <si>
    <t>Person-mos.</t>
  </si>
  <si>
    <t>Funds Requested</t>
  </si>
  <si>
    <t>Funds Granted</t>
  </si>
  <si>
    <t>CAL</t>
  </si>
  <si>
    <t>ACAD</t>
  </si>
  <si>
    <t>SUMR</t>
  </si>
  <si>
    <t>by Applpicant</t>
  </si>
  <si>
    <t>by DOE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</si>
  <si>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</si>
  <si>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</si>
  <si>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</si>
  <si>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</si>
  <si>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</si>
  <si>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</si>
  <si>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</si>
  <si>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</si>
  <si>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2. (</t>
  </si>
  <si>
    <t>)  OTHER PROFESSIONAL (TECHNICIAN, PROGRAMMER, ETC.)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</si>
  <si>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</si>
  <si>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</si>
  <si>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</si>
  <si>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</si>
  <si>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</si>
  <si>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</si>
  <si>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</si>
  <si>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</si>
  <si>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</si>
  <si>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</si>
  <si>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</si>
  <si>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</si>
  <si>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</si>
  <si>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</si>
  <si>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</si>
  <si>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</si>
  <si>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</si>
  <si>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</si>
  <si>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</si>
  <si>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</si>
  <si>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</si>
  <si>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</si>
  <si>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</si>
  <si>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</si>
  <si>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</si>
  <si>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</si>
  <si>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</si>
  <si>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</si>
  <si>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</si>
  <si>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</si>
  <si>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MATERIALS AND SUPPLIES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</si>
  <si>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</si>
  <si>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</si>
  <si>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</si>
  <si>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</si>
  <si>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</si>
  <si>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</si>
  <si>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</si>
  <si>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</si>
  <si>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</si>
  <si>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</si>
  <si>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</si>
  <si>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</si>
  <si>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</si>
  <si>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</si>
  <si>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</si>
  <si>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</si>
  <si>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FY2004</t>
  </si>
  <si>
    <t>Stanford Linear Accelerator Center</t>
  </si>
  <si>
    <t>6.8% on M&amp;S</t>
  </si>
  <si>
    <t>36% on labor and travel</t>
  </si>
  <si>
    <t>FY2005</t>
  </si>
  <si>
    <t>OTHER  (Graduate-Student tuition)</t>
  </si>
  <si>
    <t>OTHER (Graduate-Student tuition)</t>
  </si>
  <si>
    <t>R. Les Cottrell</t>
  </si>
  <si>
    <t>R. Les. Cottrell</t>
  </si>
  <si>
    <t>FY2004-FY2006</t>
  </si>
  <si>
    <t>FY2006</t>
  </si>
  <si>
    <t>Inflation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</si>
</sst>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"/>
    <numFmt numFmtId="166" formatCode="0.0"/>
    <numFmt numFmtId="167" formatCode="0.0%"/>
    <numFmt numFmtId="168" formatCode="0.000"/>
    <numFmt numFmtId="169" formatCode="&quot;$&quot;#,##0.000_);\(&quot;$&quot;#,##0.0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Geneva"/>
      <family val="0"/>
    </font>
    <font>
      <sz val="6"/>
      <name val="Helv"/>
      <family val="0"/>
    </font>
    <font>
      <sz val="6"/>
      <name val="Geneva"/>
      <family val="0"/>
    </font>
    <font>
      <b/>
      <sz val="6"/>
      <name val="Helv"/>
      <family val="0"/>
    </font>
    <font>
      <b/>
      <sz val="8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6"/>
      <name val="Geneva"/>
      <family val="0"/>
    </font>
    <font>
      <b/>
      <sz val="12"/>
      <name val="Geneva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5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0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5" fontId="8" fillId="1" borderId="3" xfId="0" applyNumberFormat="1" applyFont="1" applyFill="1" applyBorder="1" applyAlignment="1">
      <alignment/>
    </xf>
    <xf numFmtId="5" fontId="8" fillId="1" borderId="11" xfId="0" applyNumberFormat="1" applyFont="1" applyFill="1" applyBorder="1" applyAlignment="1">
      <alignment/>
    </xf>
    <xf numFmtId="5" fontId="8" fillId="1" borderId="5" xfId="0" applyNumberFormat="1" applyFont="1" applyFill="1" applyBorder="1" applyAlignment="1">
      <alignment/>
    </xf>
    <xf numFmtId="5" fontId="8" fillId="1" borderId="9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6" fontId="8" fillId="0" borderId="5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6" fontId="8" fillId="0" borderId="0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2" fontId="12" fillId="1" borderId="13" xfId="0" applyNumberFormat="1" applyFont="1" applyFill="1" applyBorder="1" applyAlignment="1">
      <alignment horizontal="right"/>
    </xf>
    <xf numFmtId="2" fontId="12" fillId="1" borderId="13" xfId="0" applyNumberFormat="1" applyFont="1" applyFill="1" applyBorder="1" applyAlignment="1">
      <alignment/>
    </xf>
    <xf numFmtId="5" fontId="12" fillId="1" borderId="13" xfId="0" applyNumberFormat="1" applyFont="1" applyFill="1" applyBorder="1" applyAlignment="1">
      <alignment/>
    </xf>
    <xf numFmtId="0" fontId="6" fillId="0" borderId="3" xfId="0" applyFont="1" applyBorder="1" applyAlignment="1" quotePrefix="1">
      <alignment horizontal="left"/>
    </xf>
    <xf numFmtId="5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5" fontId="12" fillId="1" borderId="15" xfId="0" applyNumberFormat="1" applyFont="1" applyFill="1" applyBorder="1" applyAlignment="1">
      <alignment/>
    </xf>
    <xf numFmtId="5" fontId="12" fillId="1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Continuous"/>
    </xf>
    <xf numFmtId="6" fontId="13" fillId="0" borderId="0" xfId="0" applyNumberFormat="1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10" fontId="8" fillId="0" borderId="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5" fontId="8" fillId="1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9" fontId="12" fillId="0" borderId="0" xfId="0" applyNumberFormat="1" applyFont="1" applyBorder="1" applyAlignment="1">
      <alignment horizontal="center"/>
    </xf>
    <xf numFmtId="5" fontId="12" fillId="0" borderId="0" xfId="0" applyNumberFormat="1" applyFont="1" applyFill="1" applyBorder="1" applyAlignment="1">
      <alignment/>
    </xf>
    <xf numFmtId="0" fontId="8" fillId="1" borderId="9" xfId="0" applyFont="1" applyFill="1" applyBorder="1" applyAlignment="1">
      <alignment/>
    </xf>
    <xf numFmtId="5" fontId="8" fillId="0" borderId="5" xfId="0" applyNumberFormat="1" applyFont="1" applyFill="1" applyBorder="1" applyAlignment="1">
      <alignment/>
    </xf>
    <xf numFmtId="5" fontId="8" fillId="0" borderId="9" xfId="0" applyNumberFormat="1" applyFont="1" applyFill="1" applyBorder="1" applyAlignment="1">
      <alignment/>
    </xf>
    <xf numFmtId="5" fontId="12" fillId="0" borderId="16" xfId="0" applyNumberFormat="1" applyFont="1" applyBorder="1" applyAlignment="1">
      <alignment/>
    </xf>
    <xf numFmtId="5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6" fontId="8" fillId="0" borderId="5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 horizontal="left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5" fontId="12" fillId="0" borderId="15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 locked="0"/>
    </xf>
    <xf numFmtId="5" fontId="12" fillId="0" borderId="4" xfId="0" applyNumberFormat="1" applyFont="1" applyBorder="1" applyAlignment="1" applyProtection="1">
      <alignment/>
      <protection locked="0"/>
    </xf>
    <xf numFmtId="5" fontId="12" fillId="0" borderId="13" xfId="0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6" fontId="16" fillId="0" borderId="1" xfId="0" applyNumberFormat="1" applyFont="1" applyBorder="1" applyAlignment="1" applyProtection="1">
      <alignment/>
      <protection locked="0"/>
    </xf>
    <xf numFmtId="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5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25">
      <pane xSplit="6135" topLeftCell="H1" activePane="topRight" state="split"/>
      <selection pane="topLeft" activeCell="K24" sqref="K24"/>
      <selection pane="topRight" activeCell="K24" sqref="K24"/>
      <selection pane="topLeft" activeCell="D15" sqref="D15"/>
      <selection pane="topRight" activeCell="K39" sqref="K39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83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1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91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90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</f>
        <v>12084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H15*7500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H16*7500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v>0</v>
      </c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v>0</v>
      </c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SUM(H14:H19)</f>
        <v>1</v>
      </c>
      <c r="I20" s="146">
        <f>SUM(I14:I19)</f>
        <v>0</v>
      </c>
      <c r="J20" s="146">
        <f>SUM(J14:J19)</f>
        <v>0</v>
      </c>
      <c r="K20" s="137">
        <f>SUM(K14:K19)</f>
        <v>12084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32</v>
      </c>
      <c r="B22" s="114"/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135">
        <f>H23*7500</f>
        <v>0</v>
      </c>
      <c r="L23" s="44"/>
      <c r="M23" s="26"/>
      <c r="O23" s="52"/>
    </row>
    <row r="24" spans="1:15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>
        <v>0</v>
      </c>
      <c r="I24" s="134">
        <v>9</v>
      </c>
      <c r="J24" s="134">
        <v>3</v>
      </c>
      <c r="K24" s="135">
        <f>B24*(2200*I24+J24*4400)</f>
        <v>33000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/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45084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K23*0.29+K24*0.035+0.29*K20</f>
        <v>4659.36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49743.36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v>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9">
        <v>3500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3500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88</v>
      </c>
      <c r="D54" s="129"/>
      <c r="E54" s="120"/>
      <c r="F54" s="121"/>
      <c r="G54" s="120"/>
      <c r="H54" s="122"/>
      <c r="I54" s="123"/>
      <c r="J54" s="122"/>
      <c r="K54" s="140">
        <f>B24*(9*1400+3*1000)</f>
        <v>15600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15600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68843.36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86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0.36*(K30+K41)+0.068*K49</f>
        <v>19167.6096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88010.9696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88010.9696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  <selection activeCell="A1" sqref="A1:C1"/>
    </sheetView>
  </sheetViews>
  <sheetFormatPr defaultColWidth="9.00390625" defaultRowHeight="12.75"/>
  <sheetData>
    <row r="1" spans="1:3" ht="12.75">
      <c r="A1" s="105" t="s">
        <v>94</v>
      </c>
      <c r="B1" s="105"/>
      <c r="C1" s="105">
        <v>0.03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SheetLayoutView="100" workbookViewId="0" topLeftCell="A18">
      <pane xSplit="4815" topLeftCell="F1" activePane="topRight" state="split"/>
      <selection pane="topLeft" activeCell="A1" sqref="A1"/>
      <selection pane="topRight" activeCell="H20" sqref="H20"/>
      <selection pane="topLeft" activeCell="D15" sqref="D15"/>
      <selection pane="topRight" activeCell="I25" sqref="I25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6384" width="10.75390625" style="1" customWidth="1"/>
  </cols>
  <sheetData>
    <row r="1" spans="1:14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87</v>
      </c>
      <c r="K6" s="50"/>
    </row>
    <row r="7" spans="1:14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2</v>
      </c>
      <c r="M7" s="66"/>
      <c r="N7" s="49"/>
    </row>
    <row r="8" spans="1:14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</row>
    <row r="9" spans="1:14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</row>
    <row r="10" spans="1:14" s="2" customFormat="1" ht="12" customHeight="1">
      <c r="A10" s="141"/>
      <c r="B10" s="108"/>
      <c r="C10" s="108"/>
      <c r="D10" s="144" t="s">
        <v>90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</row>
    <row r="11" spans="1:14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</row>
    <row r="12" spans="1:14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</row>
    <row r="13" spans="1:14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</row>
    <row r="14" spans="1:13" s="49" customFormat="1" ht="12" customHeight="1">
      <c r="A14" s="32">
        <v>1</v>
      </c>
      <c r="B14" s="111"/>
      <c r="C14" s="112"/>
      <c r="D14" s="113" t="s">
        <v>90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H14*12084*(1+Inflation!C1)</f>
        <v>12446.52</v>
      </c>
      <c r="L14" s="44"/>
      <c r="M14" s="26"/>
    </row>
    <row r="15" spans="1:13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H15*7500*(1+Inflation!C1)</f>
        <v>0</v>
      </c>
      <c r="L15" s="44"/>
      <c r="M15" s="26"/>
    </row>
    <row r="16" spans="1:13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H16*6297*(1+Inflation!C1)</f>
        <v>0</v>
      </c>
      <c r="L16" s="44"/>
      <c r="M16" s="26"/>
    </row>
    <row r="17" spans="1:13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SUM(H14:H18)</f>
        <v>1</v>
      </c>
      <c r="I20" s="146">
        <f>SUM(I14:I19)</f>
        <v>0</v>
      </c>
      <c r="J20" s="146">
        <f>SUM(J14:J19)</f>
        <v>0</v>
      </c>
      <c r="K20" s="137">
        <f>SUM(K14:K19)</f>
        <v>12446.52</v>
      </c>
      <c r="L20" s="91"/>
      <c r="M20" s="92"/>
    </row>
    <row r="21" spans="1:13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s="49" customFormat="1" ht="12" customHeigh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s="49" customFormat="1" ht="12" customHeigh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/>
      <c r="I24" s="134">
        <v>9</v>
      </c>
      <c r="J24" s="134">
        <v>3</v>
      </c>
      <c r="K24" s="135">
        <f>(1+Inflation!C1)*(I24*2200+J24*4400)</f>
        <v>33990</v>
      </c>
      <c r="L24" s="44"/>
      <c r="M24" s="26"/>
    </row>
    <row r="25" spans="1:13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46436.520000000004</v>
      </c>
      <c r="L28" s="91"/>
      <c r="M28" s="92"/>
    </row>
    <row r="29" spans="1:13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4799.1408</v>
      </c>
      <c r="L29" s="91"/>
      <c r="M29" s="92"/>
    </row>
    <row r="30" spans="1:13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51235.660800000005</v>
      </c>
      <c r="L30" s="91"/>
      <c r="M30" s="92"/>
    </row>
    <row r="31" spans="1:13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f>'FY2004'!K38*(1+Inflation!C1)</f>
        <v>0</v>
      </c>
      <c r="L38" s="88"/>
      <c r="M38" s="89"/>
    </row>
    <row r="39" spans="1:13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8">
        <f>'FY2004'!K39*(1+Inflation!C1)</f>
        <v>3605</v>
      </c>
      <c r="L39" s="16"/>
      <c r="M39" s="26"/>
    </row>
    <row r="40" spans="1:13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3605</v>
      </c>
      <c r="L41" s="91"/>
      <c r="M41" s="92"/>
    </row>
    <row r="42" spans="1:13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</row>
    <row r="48" spans="1:13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s="49" customFormat="1" ht="12" customHeight="1" thickBot="1">
      <c r="A54" s="27"/>
      <c r="B54" s="42">
        <v>6</v>
      </c>
      <c r="C54" s="13" t="s">
        <v>88</v>
      </c>
      <c r="D54" s="129"/>
      <c r="E54" s="120"/>
      <c r="F54" s="121"/>
      <c r="G54" s="120"/>
      <c r="H54" s="122"/>
      <c r="I54" s="123"/>
      <c r="J54" s="122"/>
      <c r="K54" s="140">
        <f>(1+Inflation!C1)*B24*'FY2004'!K54/'FY2004'!B24</f>
        <v>16068</v>
      </c>
      <c r="L54" s="41"/>
      <c r="M54" s="26"/>
    </row>
    <row r="55" spans="1:13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16068</v>
      </c>
      <c r="L55" s="91"/>
      <c r="M55" s="92"/>
    </row>
    <row r="56" spans="1:13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70908.66080000001</v>
      </c>
      <c r="L56" s="91"/>
      <c r="M56" s="92"/>
    </row>
    <row r="57" spans="1:13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s="49" customFormat="1" ht="12" customHeight="1">
      <c r="A58" s="115"/>
      <c r="B58" s="116"/>
      <c r="C58" s="116"/>
      <c r="D58" s="117"/>
      <c r="E58" s="117"/>
      <c r="F58" s="124" t="s">
        <v>86</v>
      </c>
      <c r="G58" s="125"/>
      <c r="H58" s="126"/>
      <c r="I58" s="116"/>
      <c r="J58" s="116"/>
      <c r="K58" s="71"/>
      <c r="L58" s="82"/>
      <c r="M58" s="84"/>
    </row>
    <row r="59" spans="1:13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0.36*(K30+K41)+0.068*K49</f>
        <v>19742.637888</v>
      </c>
      <c r="L59" s="41"/>
      <c r="M59" s="26"/>
    </row>
    <row r="60" spans="1:13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90651.29868800001</v>
      </c>
      <c r="L60" s="91"/>
      <c r="M60" s="92"/>
    </row>
    <row r="61" spans="1:13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90651.29868800001</v>
      </c>
      <c r="L62" s="153"/>
      <c r="M62" s="92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10">
      <pane xSplit="4050" topLeftCell="G1" activePane="topRight" state="split"/>
      <selection pane="topLeft" activeCell="G5" sqref="G5"/>
      <selection pane="topRight" activeCell="K16" sqref="K16"/>
      <selection pane="topLeft" activeCell="D15" sqref="D15"/>
      <selection pane="topRight" activeCell="I25" sqref="I25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93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3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90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90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H14*12084*(1+0.035)*(1+Inflation!C1)</f>
        <v>12882.1482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H15*7500*(1+Inflation!C1)*(1+0.035)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H16*6297*(1+Inflation!C1)*(1+0.035)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SUM(H14:H19)</f>
        <v>1</v>
      </c>
      <c r="I20" s="146">
        <f>SUM(I14:I19)</f>
        <v>0</v>
      </c>
      <c r="J20" s="146">
        <f>SUM(J14:J19)</f>
        <v>0</v>
      </c>
      <c r="K20" s="137">
        <f>SUM(K14:K19)</f>
        <v>12882.1482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H23*7500*(1+Inflation!C1)^2</f>
        <v>0</v>
      </c>
      <c r="L23" s="44"/>
      <c r="M23" s="26"/>
      <c r="O23" s="52"/>
    </row>
    <row r="24" spans="1:15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/>
      <c r="I24" s="134">
        <v>9</v>
      </c>
      <c r="J24" s="134">
        <v>3</v>
      </c>
      <c r="K24" s="135">
        <f>((1+Inflation!C1)^2)*(I24*2200+J24*4400)</f>
        <v>35009.7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47891.84819999999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K23*0.29+K24*0.035+0.29*K20</f>
        <v>4961.162478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52853.01067799999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f>'FY2004'!K38*(1+Inflation!C1)^2</f>
        <v>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8">
        <f>'FY2004'!K39*(1+Inflation!C1)^2</f>
        <v>3713.1499999999996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3713.1499999999996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88</v>
      </c>
      <c r="D54" s="129"/>
      <c r="E54" s="120"/>
      <c r="F54" s="121"/>
      <c r="G54" s="120"/>
      <c r="H54" s="122"/>
      <c r="I54" s="123"/>
      <c r="J54" s="122"/>
      <c r="K54" s="140">
        <f>(1.035)^2*B24*'FY2004'!K54/'FY2004'!B24</f>
        <v>16711.109999999997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16711.109999999997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73277.27067799999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86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0.36*(K30+K41)+0.068*K49</f>
        <v>20363.817844079997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93641.08852207998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93641.08852207998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tabSelected="1" workbookViewId="0" topLeftCell="A10">
      <pane xSplit="3495" topLeftCell="H1" activePane="topLeft" state="split"/>
      <selection pane="topLeft" activeCell="B25" sqref="B25"/>
      <selection pane="topRight" activeCell="F1" sqref="F1"/>
      <selection pane="topLeft" activeCell="K42" sqref="K42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92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4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36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90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90</v>
      </c>
      <c r="E14" s="113"/>
      <c r="F14" s="113"/>
      <c r="G14" s="113"/>
      <c r="H14" s="146">
        <f>'FY2004'!H14+'FY2005'!H14+'FY2006'!H14</f>
        <v>3</v>
      </c>
      <c r="I14" s="147">
        <v>0</v>
      </c>
      <c r="J14" s="147">
        <v>0</v>
      </c>
      <c r="K14" s="135">
        <f>'FY2004'!K14+'FY2005'!K14+'FY2006'!K14</f>
        <v>37412.6682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f>'FY2004'!H15+'FY2005'!H15+'FY2006'!H15</f>
        <v>0</v>
      </c>
      <c r="I15" s="147">
        <v>0</v>
      </c>
      <c r="J15" s="147">
        <v>0</v>
      </c>
      <c r="K15" s="135">
        <f>'FY2004'!K15+'FY2005'!K15+'FY2006'!K15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f>'FY2004'!H16+'FY2005'!H16+'FY2006'!H16</f>
        <v>0</v>
      </c>
      <c r="I16" s="147">
        <v>0</v>
      </c>
      <c r="J16" s="147">
        <v>0</v>
      </c>
      <c r="K16" s="135">
        <f>'FY2004'!K16+'FY2005'!K16+'FY2006'!K16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SUM(H14:H19)</f>
        <v>3</v>
      </c>
      <c r="I20" s="146">
        <f>SUM(I14:I19)</f>
        <v>0</v>
      </c>
      <c r="J20" s="146">
        <f>SUM(J14:J19)</f>
        <v>0</v>
      </c>
      <c r="K20" s="137">
        <f>SUM(K14:K19)</f>
        <v>37412.6682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 thickBo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 thickBo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90">
        <f>'FY2004'!K23+'FY2005'!K23+'FY2006'!K23</f>
        <v>0</v>
      </c>
      <c r="L23" s="44"/>
      <c r="M23" s="26"/>
      <c r="O23" s="52"/>
    </row>
    <row r="24" spans="1:15" s="49" customFormat="1" ht="12" customHeight="1" thickBo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56"/>
      <c r="I24" s="157">
        <f>'FY2004'!I24+'FY2005'!I24+'FY2006'!I24</f>
        <v>27</v>
      </c>
      <c r="J24" s="157">
        <f>'FY2004'!J24+'FY2004'!J24+'FY2004'!J24</f>
        <v>9</v>
      </c>
      <c r="K24" s="90">
        <f>'FY2004'!K24+'FY2005'!K24+'FY2006'!K24</f>
        <v>101999.7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'FY2004'!K28+'FY2005'!K28+'FY2006'!K28</f>
        <v>139412.3682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90">
        <f>'FY2004'!K29+'FY2005'!K29+'FY2006'!K29</f>
        <v>14419.663278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'FY2004'!K30+'FY2005'!K30+'FY2006'!K30</f>
        <v>153832.031478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 thickBo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90">
        <f>'FY2004'!K38+'FY2005'!K38+'FY2005'!K38</f>
        <v>0</v>
      </c>
      <c r="L38" s="88"/>
      <c r="M38" s="89"/>
      <c r="O38" s="52"/>
    </row>
    <row r="39" spans="1:15" s="49" customFormat="1" ht="12" customHeight="1" thickBo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90">
        <f>'FY2004'!K39+'FY2005'!K39+'FY2005'!K39</f>
        <v>10710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'FY2006'!K41+'FY2004'!K41+'FY2005'!K41</f>
        <v>10818.15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 thickBo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 thickBo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90">
        <f>'FY2006'!K49+'FY2004'!K49</f>
        <v>0</v>
      </c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 thickBo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89</v>
      </c>
      <c r="D54" s="129"/>
      <c r="E54" s="120"/>
      <c r="F54" s="121"/>
      <c r="G54" s="120"/>
      <c r="H54" s="122"/>
      <c r="I54" s="123"/>
      <c r="J54" s="122"/>
      <c r="K54" s="90">
        <f>'FY2004'!K54+'FY2005'!K54+'FY2006'!K54</f>
        <v>48379.11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'FY2004'!K55+'FY2005'!K55+'FY2006'!K55</f>
        <v>48379.11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'FY2004'!K56+'FY2005'!K56+'FY2006'!K56</f>
        <v>213029.291478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 thickBot="1">
      <c r="A58" s="115"/>
      <c r="B58" s="116"/>
      <c r="C58" s="116"/>
      <c r="D58" s="117"/>
      <c r="E58" s="117"/>
      <c r="F58" s="124" t="s">
        <v>86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90">
        <f>'FY2004'!K59+'FY2005'!K59+'FY2006'!K59</f>
        <v>59274.06533208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'FY2004'!K60+'FY2005'!K60+'FY2006'!K60</f>
        <v>272303.35681008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'FY2004'!K62+'FY2005'!K62+'FY2006'!K62</f>
        <v>272303.35681008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Research</dc:creator>
  <cp:keywords/>
  <dc:description/>
  <cp:lastModifiedBy>cottrell</cp:lastModifiedBy>
  <cp:lastPrinted>2004-03-05T18:18:13Z</cp:lastPrinted>
  <dcterms:created xsi:type="dcterms:W3CDTF">2004-01-21T20:03:26Z</dcterms:created>
  <dcterms:modified xsi:type="dcterms:W3CDTF">2004-03-05T18:28:25Z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1522136562</vt:i4>
  </property>
  <property fmtid="{D5CDD505-2E9C-101B-9397-08002B2CF9AE}" pid="3" name="_EmailSubject">
    <vt:lpwstr>PPDG SLAC</vt:lpwstr>
  </property>
  <property fmtid="{D5CDD505-2E9C-101B-9397-08002B2CF9AE}" pid="4" name="_AuthorEmail">
    <vt:lpwstr>richard.mount@slac.stanford.edu</vt:lpwstr>
  </property>
  <property fmtid="{D5CDD505-2E9C-101B-9397-08002B2CF9AE}" pid="5" name="_AuthorEmailDisplayName">
    <vt:lpwstr>Mount, Richard P.</vt:lpwstr>
  </property>
  <property fmtid="{D5CDD505-2E9C-101B-9397-08002B2CF9AE}" pid="6" name="_ReviewingToolsShownOnce">
    <vt:lpwstr/>
  </property>
</Properties>
</file>