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9720" firstSheet="3" activeTab="7"/>
  </bookViews>
  <sheets>
    <sheet name="Histogram" sheetId="1" r:id="rId1"/>
    <sheet name="Sheet2" sheetId="2" r:id="rId2"/>
    <sheet name="TULIP_PingER(alpha=100)" sheetId="3" r:id="rId3"/>
    <sheet name="alpha=40" sheetId="4" r:id="rId4"/>
    <sheet name="Sheet1" sheetId="5" r:id="rId5"/>
    <sheet name="Frequency Analysis" sheetId="6" r:id="rId6"/>
    <sheet name="Comparison" sheetId="7" r:id="rId7"/>
    <sheet name="Observations" sheetId="8" r:id="rId8"/>
    <sheet name="Junk" sheetId="9" r:id="rId9"/>
  </sheets>
  <definedNames>
    <definedName name="Results" localSheetId="3">'alpha=40'!$A$1:$Q$363</definedName>
  </definedNames>
  <calcPr fullCalcOnLoad="1"/>
</workbook>
</file>

<file path=xl/sharedStrings.xml><?xml version="1.0" encoding="utf-8"?>
<sst xmlns="http://schemas.openxmlformats.org/spreadsheetml/2006/main" count="2071" uniqueCount="338">
  <si>
    <t xml:space="preserve">United States </t>
  </si>
  <si>
    <t>Stanford_UnitedStates_PL</t>
  </si>
  <si>
    <t>umn.edu</t>
  </si>
  <si>
    <t>134.84.119.207</t>
  </si>
  <si>
    <t>Chicago_UnitedStates_PL</t>
  </si>
  <si>
    <t>FNAL,Chicago</t>
  </si>
  <si>
    <t>Bloomington_UnitedStates_PL</t>
  </si>
  <si>
    <t>utdallas.edu</t>
  </si>
  <si>
    <t>129.110.10.36</t>
  </si>
  <si>
    <t>Arlington_UnitedStates_PL</t>
  </si>
  <si>
    <t>Houston_UnitedStates_PL</t>
  </si>
  <si>
    <t>Austin_UnitedStates_PL</t>
  </si>
  <si>
    <t>bnl.gov</t>
  </si>
  <si>
    <t>uvic.ca</t>
  </si>
  <si>
    <t xml:space="preserve">Canada </t>
  </si>
  <si>
    <t>142.104.61.6</t>
  </si>
  <si>
    <t>TRIUMF,Vancouver</t>
  </si>
  <si>
    <t>SanFrancisco_UnitedStates_PL</t>
  </si>
  <si>
    <t>Seattle_UnitedStates_PL</t>
  </si>
  <si>
    <t>utk.edu</t>
  </si>
  <si>
    <t>160.36.178.69</t>
  </si>
  <si>
    <t>Athens_UnitedStates_PL</t>
  </si>
  <si>
    <t>Durham_UnitedStates_PL</t>
  </si>
  <si>
    <t>Raleigh_UnitedStates_PL</t>
  </si>
  <si>
    <t>mcgill.ca</t>
  </si>
  <si>
    <t>132.206.6.88</t>
  </si>
  <si>
    <t>Ottawa_Canada_PL</t>
  </si>
  <si>
    <t>CarletonU,Ottawa_Canada</t>
  </si>
  <si>
    <t>Toronto_Canada_PL</t>
  </si>
  <si>
    <t>purdue.edu</t>
  </si>
  <si>
    <t>128.210.68.229</t>
  </si>
  <si>
    <t>nrc.ca</t>
  </si>
  <si>
    <t>132.246.10.2</t>
  </si>
  <si>
    <t>Montreal_Canada_PL</t>
  </si>
  <si>
    <t>uiuc.edu</t>
  </si>
  <si>
    <t>uoregon.edu</t>
  </si>
  <si>
    <t>128.223.21.25</t>
  </si>
  <si>
    <t>Corvallis_UnitedStates_PL</t>
  </si>
  <si>
    <t>PaloAlto_UnitedStates_PL</t>
  </si>
  <si>
    <t>triumf.ca</t>
  </si>
  <si>
    <t>142.90.100.68</t>
  </si>
  <si>
    <t>cornell.edu</t>
  </si>
  <si>
    <t>128.253.161.179</t>
  </si>
  <si>
    <t>Philadelphia_UnitedStates_PL</t>
  </si>
  <si>
    <t>Princeton_UnitedStates_PL</t>
  </si>
  <si>
    <t>Fairfax_UnitedStates_PL</t>
  </si>
  <si>
    <t>ameslab.gov</t>
  </si>
  <si>
    <t>142.104.61.89</t>
  </si>
  <si>
    <t>Richmond_UnitedStates_PL</t>
  </si>
  <si>
    <t>caltech.edu</t>
  </si>
  <si>
    <t>131.215.239.108</t>
  </si>
  <si>
    <t>LosAngeles_UnitedStates_PL</t>
  </si>
  <si>
    <t>Riverside_UnitedStates_PL</t>
  </si>
  <si>
    <t>SantaBarbara_UnitedStates_PL</t>
  </si>
  <si>
    <t>bu.edu</t>
  </si>
  <si>
    <t>128.197.41.42</t>
  </si>
  <si>
    <t>Amherst_UnitedStates_PL</t>
  </si>
  <si>
    <t>NewYork_UnitedStates_PL</t>
  </si>
  <si>
    <t>netgate.net</t>
  </si>
  <si>
    <t>205.214.169.4</t>
  </si>
  <si>
    <t>ohio-state.edu</t>
  </si>
  <si>
    <t>128.146.214.28</t>
  </si>
  <si>
    <t>CollegePark_UnitedStates_PL</t>
  </si>
  <si>
    <t>Washington_UnitedStates_PL</t>
  </si>
  <si>
    <t>cmu.edu</t>
  </si>
  <si>
    <t>128.2.115.21</t>
  </si>
  <si>
    <t>128.2.10.162</t>
  </si>
  <si>
    <t>rice.edu</t>
  </si>
  <si>
    <t>128.42.5.4</t>
  </si>
  <si>
    <t>Gainesville_UnitedStates_PL</t>
  </si>
  <si>
    <t>washington.edu</t>
  </si>
  <si>
    <t>128.95.94.24</t>
  </si>
  <si>
    <t>inil.com</t>
  </si>
  <si>
    <t>216.93.66.153</t>
  </si>
  <si>
    <t>AnnArbor_UnitedStates_PL</t>
  </si>
  <si>
    <t>SaintLouis_UnitedStates_PL</t>
  </si>
  <si>
    <t>megsinet.net</t>
  </si>
  <si>
    <t>216.93.66.186</t>
  </si>
  <si>
    <t>Minneapolis_UnitedStates_PL</t>
  </si>
  <si>
    <t>wisc.edu</t>
  </si>
  <si>
    <t>144.92.9.144</t>
  </si>
  <si>
    <t>nyu.edu</t>
  </si>
  <si>
    <t>128.122.253.92</t>
  </si>
  <si>
    <t>Brooklyn_UnitedStates_PL</t>
  </si>
  <si>
    <t>c.root-servers.net</t>
  </si>
  <si>
    <t>192.33.4.12</t>
  </si>
  <si>
    <t>198.124.224.1</t>
  </si>
  <si>
    <t>nersc.gov</t>
  </si>
  <si>
    <t>128.55.6.34</t>
  </si>
  <si>
    <t>Berkeley_UnitedStates_PL</t>
  </si>
  <si>
    <t>www.sno.phy.queensu.ca</t>
  </si>
  <si>
    <t>130.15.24.27</t>
  </si>
  <si>
    <t>es.net</t>
  </si>
  <si>
    <t>physics.wisc.edu</t>
  </si>
  <si>
    <t>128.104.28.5</t>
  </si>
  <si>
    <t>FIU,Florida</t>
  </si>
  <si>
    <t>140.142.3.7</t>
  </si>
  <si>
    <t>anl.gov</t>
  </si>
  <si>
    <t>146.139.180.60</t>
  </si>
  <si>
    <t>128.197.27.7</t>
  </si>
  <si>
    <t>slac.stanford.edu</t>
  </si>
  <si>
    <t>indiana.edu</t>
  </si>
  <si>
    <t>129.79.157.90</t>
  </si>
  <si>
    <t>WestLafayette_UnitedStates_PL</t>
  </si>
  <si>
    <t>upenn.edu</t>
  </si>
  <si>
    <t>128.91.43.98</t>
  </si>
  <si>
    <t>syr.edu</t>
  </si>
  <si>
    <t>128.230.18.35</t>
  </si>
  <si>
    <t>Cambridge_UnitedStates_PL</t>
  </si>
  <si>
    <t>uci.edu</t>
  </si>
  <si>
    <t>128.200.48.62</t>
  </si>
  <si>
    <t>SDSC,San_Diego</t>
  </si>
  <si>
    <t>msu.edu</t>
  </si>
  <si>
    <t>35.9.68.172</t>
  </si>
  <si>
    <t>128.84.44.110</t>
  </si>
  <si>
    <t>wayne.edu</t>
  </si>
  <si>
    <t>141.217.1.22</t>
  </si>
  <si>
    <t>noao.edu</t>
  </si>
  <si>
    <t>140.252.1.52</t>
  </si>
  <si>
    <t>SanDiego_UnitedStates_PL</t>
  </si>
  <si>
    <t>rochester.edu</t>
  </si>
  <si>
    <t>128.151.144.230</t>
  </si>
  <si>
    <t>brown.edu</t>
  </si>
  <si>
    <t>ucla.edu</t>
  </si>
  <si>
    <t>134.79.16.10</t>
  </si>
  <si>
    <t>198.128.3.112</t>
  </si>
  <si>
    <t>stsci.edu</t>
  </si>
  <si>
    <t>130.167.1.16</t>
  </si>
  <si>
    <t>ucsb.edu</t>
  </si>
  <si>
    <t>128.111.19.35</t>
  </si>
  <si>
    <t>128.151.7.1</t>
  </si>
  <si>
    <t>fnal.gov</t>
  </si>
  <si>
    <t>131.225.70.2</t>
  </si>
  <si>
    <t>d.root-servers.net</t>
  </si>
  <si>
    <t>128.8.10.90</t>
  </si>
  <si>
    <t>Baltimore_UnitedStates_PL</t>
  </si>
  <si>
    <t>uc.cache.nlanr.net</t>
  </si>
  <si>
    <t>141.142.30.135</t>
  </si>
  <si>
    <t>140.221.9.81</t>
  </si>
  <si>
    <t>psi.net</t>
  </si>
  <si>
    <t>38.8.48.2</t>
  </si>
  <si>
    <t>digex.net</t>
  </si>
  <si>
    <t>164.109.1.3</t>
  </si>
  <si>
    <t>yahoo.com</t>
  </si>
  <si>
    <t>66.218.71.63</t>
  </si>
  <si>
    <t>Oakland_UnitedStates_PL</t>
  </si>
  <si>
    <t>SantaCruz_UnitedStates_PL</t>
  </si>
  <si>
    <t>uchicago.edu</t>
  </si>
  <si>
    <t>128.135.12.23</t>
  </si>
  <si>
    <t>vix.com</t>
  </si>
  <si>
    <t>204.152.184.64</t>
  </si>
  <si>
    <t>160.94.54.248</t>
  </si>
  <si>
    <t>140.221.9.215</t>
  </si>
  <si>
    <t>130.199.5.34</t>
  </si>
  <si>
    <t>140.221.9.6</t>
  </si>
  <si>
    <t>iastate.edu</t>
  </si>
  <si>
    <t>129.186.1.99</t>
  </si>
  <si>
    <t>rutgers.edu</t>
  </si>
  <si>
    <t>128.6.228.190</t>
  </si>
  <si>
    <t>princeton.edu</t>
  </si>
  <si>
    <t>128.112.84.50</t>
  </si>
  <si>
    <t>128.230.12.5</t>
  </si>
  <si>
    <t>alfred.edu</t>
  </si>
  <si>
    <t>149.84.147.232</t>
  </si>
  <si>
    <t>192.35.82.50</t>
  </si>
  <si>
    <t>snowmass2001.org</t>
  </si>
  <si>
    <t>131.225.68.53</t>
  </si>
  <si>
    <t>169.232.33.135</t>
  </si>
  <si>
    <t>brandeis.edu</t>
  </si>
  <si>
    <t>129.64.37.62</t>
  </si>
  <si>
    <t>128.112.85.251</t>
  </si>
  <si>
    <t>35.9.71.65</t>
  </si>
  <si>
    <t>lunet.edu</t>
  </si>
  <si>
    <t>192.135.141.11</t>
  </si>
  <si>
    <t>Kearney_UnitedStates_PL</t>
  </si>
  <si>
    <t>128.112.85.205</t>
  </si>
  <si>
    <t>128.112.84.235</t>
  </si>
  <si>
    <t>128.112.84.42</t>
  </si>
  <si>
    <t>128.148.63.2</t>
  </si>
  <si>
    <t>umd.edu</t>
  </si>
  <si>
    <t>129.2.42.16</t>
  </si>
  <si>
    <t>glast.phys.washington.edu</t>
  </si>
  <si>
    <t>128.95.94.108</t>
  </si>
  <si>
    <t>mit.edu</t>
  </si>
  <si>
    <t>18.7.22.69</t>
  </si>
  <si>
    <t>128.223.142.13</t>
  </si>
  <si>
    <t>160.36.178.162</t>
  </si>
  <si>
    <t>phy.duke.edu</t>
  </si>
  <si>
    <t>152.3.182.1</t>
  </si>
  <si>
    <t>Blacksburg_UnitedStates_PL</t>
  </si>
  <si>
    <t>b.root-servers.net</t>
  </si>
  <si>
    <t>192.228.79.201</t>
  </si>
  <si>
    <t>rftpexp.rhic.bnl.gov</t>
  </si>
  <si>
    <t>130.199.80.6</t>
  </si>
  <si>
    <t>128.197.26.3</t>
  </si>
  <si>
    <t>harvard.edu</t>
  </si>
  <si>
    <t>128.103.60.28</t>
  </si>
  <si>
    <t>nrl.navy.mil</t>
  </si>
  <si>
    <t>132.250.110.45</t>
  </si>
  <si>
    <t>128.135.13.112</t>
  </si>
  <si>
    <t>129.79.78.1</t>
  </si>
  <si>
    <t>uta.edu</t>
  </si>
  <si>
    <t>129.107.1.9</t>
  </si>
  <si>
    <t>192.135.141.50</t>
  </si>
  <si>
    <t>okstate.edu</t>
  </si>
  <si>
    <t>139.78.132.6</t>
  </si>
  <si>
    <t>asu.edu</t>
  </si>
  <si>
    <t>209.147.175.249</t>
  </si>
  <si>
    <t>Tucson_UnitedStates_PL</t>
  </si>
  <si>
    <t>www.montclair.edu</t>
  </si>
  <si>
    <t>130.68.1.187</t>
  </si>
  <si>
    <t>ps.uci.edu</t>
  </si>
  <si>
    <t>128.200.109.211</t>
  </si>
  <si>
    <t>mercury.uvic.ca</t>
  </si>
  <si>
    <t>142.104.193.217</t>
  </si>
  <si>
    <t>pdsfgrid4.nersc.gov</t>
  </si>
  <si>
    <t>128.55.24.29</t>
  </si>
  <si>
    <t>ou.edu</t>
  </si>
  <si>
    <t>129.15.30.147</t>
  </si>
  <si>
    <t>128.223.21.104</t>
  </si>
  <si>
    <t>131.225.111.1</t>
  </si>
  <si>
    <t>yale.edu</t>
  </si>
  <si>
    <t>130.132.48.12</t>
  </si>
  <si>
    <t>128.84.47.62</t>
  </si>
  <si>
    <t>142.90.106.59</t>
  </si>
  <si>
    <t>utexas.edu</t>
  </si>
  <si>
    <t>128.83.185.40</t>
  </si>
  <si>
    <t>128.174.118.162</t>
  </si>
  <si>
    <t>128.105.252.4</t>
  </si>
  <si>
    <t>140.221.11.99</t>
  </si>
  <si>
    <t>ascr.doe.gov</t>
  </si>
  <si>
    <t>192.73.213.124</t>
  </si>
  <si>
    <t>131.225.110.18</t>
  </si>
  <si>
    <t>pinger.bnl.org</t>
  </si>
  <si>
    <t>192.203.218.43</t>
  </si>
  <si>
    <t>ampath.net</t>
  </si>
  <si>
    <t>198.32.252.62</t>
  </si>
  <si>
    <t>May have a replicated Server</t>
  </si>
  <si>
    <t>URL</t>
  </si>
  <si>
    <t>P_Lat</t>
  </si>
  <si>
    <t>P_Lon</t>
  </si>
  <si>
    <t>Country</t>
  </si>
  <si>
    <t>IP address</t>
  </si>
  <si>
    <t>T_Lat</t>
  </si>
  <si>
    <t>T_Lon</t>
  </si>
  <si>
    <t>Error Distance (km)</t>
  </si>
  <si>
    <t>Landmark1</t>
  </si>
  <si>
    <t>RTT1</t>
  </si>
  <si>
    <t>Landmark2</t>
  </si>
  <si>
    <t>RTT2</t>
  </si>
  <si>
    <t>Landmark 3</t>
  </si>
  <si>
    <t>RTT3</t>
  </si>
  <si>
    <t>Comments</t>
  </si>
  <si>
    <t>Landmarks</t>
  </si>
  <si>
    <t>Frequency</t>
  </si>
  <si>
    <t>Ottawa_U</t>
  </si>
  <si>
    <t>Carleton_U</t>
  </si>
  <si>
    <t>SUM</t>
  </si>
  <si>
    <t>Average Error Distance (km)</t>
  </si>
  <si>
    <t>median</t>
  </si>
  <si>
    <t>Stdev</t>
  </si>
  <si>
    <t>IQR</t>
  </si>
  <si>
    <t>bin</t>
  </si>
  <si>
    <t>Bin</t>
  </si>
  <si>
    <t>More</t>
  </si>
  <si>
    <t>Cumulative %</t>
  </si>
  <si>
    <t>Log bin</t>
  </si>
  <si>
    <t>SLAC,Stanford_US</t>
  </si>
  <si>
    <t>128.174.51.155</t>
  </si>
  <si>
    <t>Knoxville_UnitedStates_PL</t>
  </si>
  <si>
    <t>128.210.7.199</t>
  </si>
  <si>
    <t>above.net</t>
  </si>
  <si>
    <t>207.126.96.162</t>
  </si>
  <si>
    <t>sgp.arm.gov</t>
  </si>
  <si>
    <t>198.124.99.70</t>
  </si>
  <si>
    <t>ORNL,Tennessee</t>
  </si>
  <si>
    <t>mps.ohio-state.edu</t>
  </si>
  <si>
    <t>128.146.37.88</t>
  </si>
  <si>
    <t>cadvision.com</t>
  </si>
  <si>
    <t>207.148.158.82</t>
  </si>
  <si>
    <t>ucsc.edu</t>
  </si>
  <si>
    <t>128.114.130.20</t>
  </si>
  <si>
    <t>vt.edu</t>
  </si>
  <si>
    <t>128.173.176.54</t>
  </si>
  <si>
    <t>Colonia_UnitedStates_PL</t>
  </si>
  <si>
    <t>Average Erroe Distance (km)</t>
  </si>
  <si>
    <t>Median</t>
  </si>
  <si>
    <t>alpha=40</t>
  </si>
  <si>
    <t>Improvments</t>
  </si>
  <si>
    <t>landmarks used</t>
  </si>
  <si>
    <t>same</t>
  </si>
  <si>
    <t>different</t>
  </si>
  <si>
    <t>Average</t>
  </si>
  <si>
    <t>alpa=100</t>
  </si>
  <si>
    <t>The results got worst because Bloomington_UnitedStates_PL did not responded in case alpha = 40</t>
  </si>
  <si>
    <t>The results got worst because the landmark from Washington did not responded in case alpha =40</t>
  </si>
  <si>
    <t>The result got worst because the landmark from Corvallis_UnitedStates_PL did not responded in case where alpa =40</t>
  </si>
  <si>
    <t>Bloomington, Chicago and FNAL did not responded in case alpha =40 So got worst result</t>
  </si>
  <si>
    <t>Conclusion</t>
  </si>
  <si>
    <t>The Error distance is less for alpha =40 (km/ms), than alpha =100 (km/ms) if the same Landmarks are used</t>
  </si>
  <si>
    <t>Error distance of 100 km can be ignored because TULIP calculates Latitude and Longitude without any decimal points</t>
  </si>
  <si>
    <t>Range</t>
  </si>
  <si>
    <t>Std dev</t>
  </si>
  <si>
    <t>Results</t>
  </si>
  <si>
    <t>Better  (&gt;40)</t>
  </si>
  <si>
    <t>Worse (&lt;-40)</t>
  </si>
  <si>
    <t>alpha</t>
  </si>
  <si>
    <t>24 % results worse i.e. &gt; 100 Km error</t>
  </si>
  <si>
    <t>Max</t>
  </si>
  <si>
    <t>Remarks</t>
  </si>
  <si>
    <t xml:space="preserve">54% results nearly the same </t>
  </si>
  <si>
    <t>Same results</t>
  </si>
  <si>
    <t>Error in results (km)</t>
  </si>
  <si>
    <t>Worse (&gt; -40 &amp; &lt;0)</t>
  </si>
  <si>
    <t>Better  (&gt;0 &amp; &lt;40)</t>
  </si>
  <si>
    <t>22% results better i.e. &gt; 100 Km improvement</t>
  </si>
  <si>
    <t>CI-min</t>
  </si>
  <si>
    <t>CI-max</t>
  </si>
  <si>
    <t>Variance</t>
  </si>
  <si>
    <t>Error difference</t>
  </si>
  <si>
    <t>Test for zero mean (99% confidence - paired observations) shows that the setups are different</t>
  </si>
  <si>
    <t>t-Test: Paired Two Sample for Means</t>
  </si>
  <si>
    <t>Variable 1</t>
  </si>
  <si>
    <t>Variable 2</t>
  </si>
  <si>
    <t>Mean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</si>
  <si>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</si>
  <si>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</si>
  <si>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</si>
  <si>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</si>
  <si>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</si>
  <si>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</si>
  <si>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</si>
  <si>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</si>
  <si>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</si>
  <si>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CI-max - 99%</t>
  </si>
  <si>
    <t>CI-min 99%</t>
  </si>
  <si>
    <t>CI-min 95%</t>
  </si>
  <si>
    <t>CI-max - 95%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</si>
</sst>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2"/>
      <name val="Arial"/>
      <family val="2"/>
    </font>
    <font>
      <sz val="14.75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  <font>
      <sz val="18"/>
      <name val="Arial"/>
      <family val="2"/>
    </font>
    <font>
      <sz val="21"/>
      <name val="Arial"/>
      <family val="2"/>
    </font>
    <font>
      <sz val="14"/>
      <name val="Arial"/>
      <family val="2"/>
    </font>
    <font>
      <sz val="10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2" fontId="0" fillId="0" borderId="5" xfId="0" applyNumberFormat="1" applyBorder="1" applyAlignment="1">
      <alignment/>
    </xf>
    <xf numFmtId="0" fontId="0" fillId="6" borderId="6" xfId="0" applyFill="1" applyBorder="1" applyAlignment="1">
      <alignment/>
    </xf>
    <xf numFmtId="0" fontId="0" fillId="6" borderId="4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" fillId="6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2" fontId="0" fillId="0" borderId="5" xfId="0" applyNumberFormat="1" applyFon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2"/>
          <c:w val="0.927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Histogram!$A$2:$A$68</c:f>
              <c:strCache/>
            </c:strRef>
          </c:cat>
          <c:val>
            <c:numRef>
              <c:f>Histogram!$B$2:$B$68</c:f>
              <c:numCache/>
            </c:numRef>
          </c:val>
        </c:ser>
        <c:overlap val="100"/>
        <c:gapWidth val="10"/>
        <c:axId val="51029947"/>
        <c:axId val="56616340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Histogram!$A$2:$A$68</c:f>
              <c:strCache/>
            </c:strRef>
          </c:cat>
          <c:val>
            <c:numRef>
              <c:f>Histogram!$C$2:$C$68</c:f>
              <c:numCache/>
            </c:numRef>
          </c:val>
          <c:smooth val="0"/>
        </c:ser>
        <c:axId val="39785013"/>
        <c:axId val="22520798"/>
      </c:line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29947"/>
        <c:crossesAt val="1"/>
        <c:crossBetween val="between"/>
        <c:dispUnits/>
      </c:valAx>
      <c:catAx>
        <c:axId val="39785013"/>
        <c:scaling>
          <c:orientation val="minMax"/>
        </c:scaling>
        <c:axPos val="b"/>
        <c:delete val="1"/>
        <c:majorTickMark val="in"/>
        <c:minorTickMark val="none"/>
        <c:tickLblPos val="nextTo"/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97850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25"/>
          <c:y val="0.3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025"/>
          <c:w val="0.948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Sheet2!$A$2:$A$65</c:f>
              <c:strCache/>
            </c:strRef>
          </c:cat>
          <c:val>
            <c:numRef>
              <c:f>Sheet2!$B$2:$B$65</c:f>
              <c:numCache/>
            </c:numRef>
          </c:val>
        </c:ser>
        <c:overlap val="100"/>
        <c:gapWidth val="10"/>
        <c:axId val="1360591"/>
        <c:axId val="12245320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Sheet2!$A$2:$A$65</c:f>
              <c:strCache/>
            </c:strRef>
          </c:cat>
          <c:val>
            <c:numRef>
              <c:f>Sheet2!$C$2:$C$65</c:f>
              <c:numCache/>
            </c:numRef>
          </c:val>
          <c:smooth val="0"/>
        </c:ser>
        <c:axId val="43099017"/>
        <c:axId val="52346834"/>
      </c:line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0591"/>
        <c:crossesAt val="1"/>
        <c:crossBetween val="between"/>
        <c:dispUnits/>
      </c:valAx>
      <c:catAx>
        <c:axId val="43099017"/>
        <c:scaling>
          <c:orientation val="minMax"/>
        </c:scaling>
        <c:axPos val="b"/>
        <c:delete val="1"/>
        <c:majorTickMark val="in"/>
        <c:minorTickMark val="none"/>
        <c:tickLblPos val="nextTo"/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30990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25"/>
          <c:w val="0.901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Sheet1!$A$2:$A$65</c:f>
              <c:strCache/>
            </c:strRef>
          </c:cat>
          <c:val>
            <c:numRef>
              <c:f>Sheet1!$B$2:$B$65</c:f>
              <c:numCache/>
            </c:numRef>
          </c:val>
        </c:ser>
        <c:axId val="1359459"/>
        <c:axId val="12235132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Sheet1!$A$2:$A$65</c:f>
              <c:strCache/>
            </c:strRef>
          </c:cat>
          <c:val>
            <c:numRef>
              <c:f>Sheet1!$C$2:$C$65</c:f>
              <c:numCache/>
            </c:numRef>
          </c:val>
          <c:smooth val="0"/>
        </c:ser>
        <c:axId val="43007325"/>
        <c:axId val="51521606"/>
      </c:lineChart>
      <c:cat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9459"/>
        <c:crossesAt val="1"/>
        <c:crossBetween val="between"/>
        <c:dispUnits/>
      </c:valAx>
      <c:catAx>
        <c:axId val="43007325"/>
        <c:scaling>
          <c:orientation val="minMax"/>
        </c:scaling>
        <c:axPos val="b"/>
        <c:delete val="1"/>
        <c:majorTickMark val="in"/>
        <c:minorTickMark val="none"/>
        <c:tickLblPos val="nextTo"/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"/>
          <c:y val="0.1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2"/>
          <c:w val="0.89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Observations!$A$2:$A$52</c:f>
              <c:strCache/>
            </c:strRef>
          </c:cat>
          <c:val>
            <c:numRef>
              <c:f>Observations!$B$2:$B$52</c:f>
              <c:numCache/>
            </c:numRef>
          </c:val>
        </c:ser>
        <c:overlap val="80"/>
        <c:gapWidth val="20"/>
        <c:axId val="61041271"/>
        <c:axId val="12500528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Observations!$A$2:$A$52</c:f>
              <c:strCache/>
            </c:strRef>
          </c:cat>
          <c:val>
            <c:numRef>
              <c:f>Observations!$C$2:$C$52</c:f>
              <c:numCache/>
            </c:numRef>
          </c:val>
          <c:smooth val="0"/>
        </c:ser>
        <c:axId val="45395889"/>
        <c:axId val="5909818"/>
      </c:lineChart>
      <c:catAx>
        <c:axId val="6104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00528"/>
        <c:crosses val="autoZero"/>
        <c:auto val="1"/>
        <c:lblOffset val="100"/>
        <c:tickLblSkip val="2"/>
        <c:noMultiLvlLbl val="0"/>
      </c:cat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41271"/>
        <c:crossesAt val="14"/>
        <c:crossBetween val="between"/>
        <c:dispUnits/>
      </c:valAx>
      <c:catAx>
        <c:axId val="45395889"/>
        <c:scaling>
          <c:orientation val="minMax"/>
        </c:scaling>
        <c:axPos val="b"/>
        <c:delete val="1"/>
        <c:majorTickMark val="in"/>
        <c:minorTickMark val="none"/>
        <c:tickLblPos val="nextTo"/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53958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75"/>
          <c:y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133350</xdr:rowOff>
    </xdr:from>
    <xdr:to>
      <xdr:col>15</xdr:col>
      <xdr:colOff>200025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524250" y="457200"/>
        <a:ext cx="58197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0</xdr:rowOff>
    </xdr:from>
    <xdr:to>
      <xdr:col>17</xdr:col>
      <xdr:colOff>247650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2724150" y="161925"/>
        <a:ext cx="78867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17</xdr:col>
      <xdr:colOff>247650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438400" y="0"/>
        <a:ext cx="81724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19050</xdr:rowOff>
    </xdr:from>
    <xdr:to>
      <xdr:col>12</xdr:col>
      <xdr:colOff>161925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781300" y="19050"/>
        <a:ext cx="7781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E2" sqref="E2"/>
    </sheetView>
  </sheetViews>
  <sheetFormatPr defaultColWidth="9.140625" defaultRowHeight="12.75"/>
  <sheetData>
    <row r="1" spans="1:3" ht="12.75">
      <c r="A1" s="11" t="s">
        <v>263</v>
      </c>
      <c r="B1" s="11" t="s">
        <v>254</v>
      </c>
      <c r="C1" s="11" t="s">
        <v>265</v>
      </c>
    </row>
    <row r="2" spans="1:3" ht="12.75">
      <c r="A2" s="6">
        <v>0</v>
      </c>
      <c r="B2" s="7">
        <v>0</v>
      </c>
      <c r="C2" s="8">
        <v>0</v>
      </c>
    </row>
    <row r="3" spans="1:3" ht="12.75">
      <c r="A3" s="6">
        <v>20</v>
      </c>
      <c r="B3" s="7">
        <v>0</v>
      </c>
      <c r="C3" s="8">
        <v>0</v>
      </c>
    </row>
    <row r="4" spans="1:3" ht="12.75">
      <c r="A4" s="6">
        <v>40</v>
      </c>
      <c r="B4" s="7">
        <v>2</v>
      </c>
      <c r="C4" s="8">
        <v>0.01834862385321101</v>
      </c>
    </row>
    <row r="5" spans="1:3" ht="12.75">
      <c r="A5" s="6">
        <v>60</v>
      </c>
      <c r="B5" s="7">
        <v>7</v>
      </c>
      <c r="C5" s="8">
        <v>0.08256880733944955</v>
      </c>
    </row>
    <row r="6" spans="1:3" ht="12.75">
      <c r="A6" s="6">
        <v>80</v>
      </c>
      <c r="B6" s="7">
        <v>7</v>
      </c>
      <c r="C6" s="8">
        <v>0.14678899082568808</v>
      </c>
    </row>
    <row r="7" spans="1:3" ht="12.75">
      <c r="A7" s="6">
        <v>100</v>
      </c>
      <c r="B7" s="7">
        <v>10</v>
      </c>
      <c r="C7" s="8">
        <v>0.23853211009174313</v>
      </c>
    </row>
    <row r="8" spans="1:3" ht="12.75">
      <c r="A8" s="6">
        <v>120</v>
      </c>
      <c r="B8" s="7">
        <v>13</v>
      </c>
      <c r="C8" s="8">
        <v>0.3577981651376147</v>
      </c>
    </row>
    <row r="9" spans="1:3" ht="12.75">
      <c r="A9" s="6">
        <v>140</v>
      </c>
      <c r="B9" s="7">
        <v>7</v>
      </c>
      <c r="C9" s="8">
        <v>0.42201834862385323</v>
      </c>
    </row>
    <row r="10" spans="1:3" ht="12.75">
      <c r="A10" s="6">
        <v>160</v>
      </c>
      <c r="B10" s="7">
        <v>4</v>
      </c>
      <c r="C10" s="8">
        <v>0.45871559633027525</v>
      </c>
    </row>
    <row r="11" spans="1:3" ht="12.75">
      <c r="A11" s="6">
        <v>180</v>
      </c>
      <c r="B11" s="7">
        <v>5</v>
      </c>
      <c r="C11" s="8">
        <v>0.5045871559633027</v>
      </c>
    </row>
    <row r="12" spans="1:3" ht="12.75">
      <c r="A12" s="6">
        <v>200</v>
      </c>
      <c r="B12" s="7">
        <v>2</v>
      </c>
      <c r="C12" s="8">
        <v>0.5229357798165137</v>
      </c>
    </row>
    <row r="13" spans="1:3" ht="12.75">
      <c r="A13" s="6">
        <v>220</v>
      </c>
      <c r="B13" s="7">
        <v>1</v>
      </c>
      <c r="C13" s="8">
        <v>0.5321100917431193</v>
      </c>
    </row>
    <row r="14" spans="1:3" ht="12.75">
      <c r="A14" s="6">
        <v>240</v>
      </c>
      <c r="B14" s="7">
        <v>2</v>
      </c>
      <c r="C14" s="8">
        <v>0.5504587155963303</v>
      </c>
    </row>
    <row r="15" spans="1:3" ht="12.75">
      <c r="A15" s="6">
        <v>260</v>
      </c>
      <c r="B15" s="7">
        <v>1</v>
      </c>
      <c r="C15" s="8">
        <v>0.5596330275229358</v>
      </c>
    </row>
    <row r="16" spans="1:3" ht="12.75">
      <c r="A16" s="6">
        <v>280</v>
      </c>
      <c r="B16" s="7">
        <v>1</v>
      </c>
      <c r="C16" s="8">
        <v>0.5688073394495413</v>
      </c>
    </row>
    <row r="17" spans="1:3" ht="12.75">
      <c r="A17" s="6">
        <v>300</v>
      </c>
      <c r="B17" s="7">
        <v>3</v>
      </c>
      <c r="C17" s="8">
        <v>0.5963302752293578</v>
      </c>
    </row>
    <row r="18" spans="1:3" ht="12.75">
      <c r="A18" s="6">
        <v>320</v>
      </c>
      <c r="B18" s="7">
        <v>1</v>
      </c>
      <c r="C18" s="8">
        <v>0.6055045871559633</v>
      </c>
    </row>
    <row r="19" spans="1:3" ht="12.75">
      <c r="A19" s="6">
        <v>340</v>
      </c>
      <c r="B19" s="7">
        <v>5</v>
      </c>
      <c r="C19" s="8">
        <v>0.6513761467889908</v>
      </c>
    </row>
    <row r="20" spans="1:3" ht="12.75">
      <c r="A20" s="6">
        <v>360</v>
      </c>
      <c r="B20" s="7">
        <v>1</v>
      </c>
      <c r="C20" s="8">
        <v>0.6605504587155964</v>
      </c>
    </row>
    <row r="21" spans="1:3" ht="12.75">
      <c r="A21" s="6">
        <v>380</v>
      </c>
      <c r="B21" s="7">
        <v>2</v>
      </c>
      <c r="C21" s="8">
        <v>0.6788990825688074</v>
      </c>
    </row>
    <row r="22" spans="1:3" ht="12.75">
      <c r="A22" s="6">
        <v>400</v>
      </c>
      <c r="B22" s="7">
        <v>1</v>
      </c>
      <c r="C22" s="8">
        <v>0.6880733944954128</v>
      </c>
    </row>
    <row r="23" spans="1:3" ht="12.75">
      <c r="A23" s="6">
        <v>420</v>
      </c>
      <c r="B23" s="7">
        <v>8</v>
      </c>
      <c r="C23" s="8">
        <v>0.7614678899082569</v>
      </c>
    </row>
    <row r="24" spans="1:3" ht="12.75">
      <c r="A24" s="6">
        <v>440</v>
      </c>
      <c r="B24" s="7">
        <v>1</v>
      </c>
      <c r="C24" s="8">
        <v>0.7706422018348624</v>
      </c>
    </row>
    <row r="25" spans="1:3" ht="12.75">
      <c r="A25" s="6">
        <v>460</v>
      </c>
      <c r="B25" s="7">
        <v>1</v>
      </c>
      <c r="C25" s="8">
        <v>0.7798165137614679</v>
      </c>
    </row>
    <row r="26" spans="1:3" ht="12.75">
      <c r="A26" s="6">
        <v>480</v>
      </c>
      <c r="B26" s="7">
        <v>1</v>
      </c>
      <c r="C26" s="8">
        <v>0.7889908256880734</v>
      </c>
    </row>
    <row r="27" spans="1:3" ht="12.75">
      <c r="A27" s="6">
        <v>500</v>
      </c>
      <c r="B27" s="7">
        <v>1</v>
      </c>
      <c r="C27" s="8">
        <v>0.7981651376146789</v>
      </c>
    </row>
    <row r="28" spans="1:3" ht="12.75">
      <c r="A28" s="6">
        <v>520</v>
      </c>
      <c r="B28" s="7">
        <v>1</v>
      </c>
      <c r="C28" s="8">
        <v>0.8073394495412844</v>
      </c>
    </row>
    <row r="29" spans="1:3" ht="12.75">
      <c r="A29" s="6">
        <v>540</v>
      </c>
      <c r="B29" s="7">
        <v>0</v>
      </c>
      <c r="C29" s="8">
        <v>0.8073394495412844</v>
      </c>
    </row>
    <row r="30" spans="1:3" ht="12.75">
      <c r="A30" s="6">
        <v>560</v>
      </c>
      <c r="B30" s="7">
        <v>1</v>
      </c>
      <c r="C30" s="8">
        <v>0.8165137614678899</v>
      </c>
    </row>
    <row r="31" spans="1:3" ht="12.75">
      <c r="A31" s="6">
        <v>580</v>
      </c>
      <c r="B31" s="7">
        <v>2</v>
      </c>
      <c r="C31" s="8">
        <v>0.8348623853211009</v>
      </c>
    </row>
    <row r="32" spans="1:3" ht="12.75">
      <c r="A32" s="6">
        <v>600</v>
      </c>
      <c r="B32" s="7">
        <v>1</v>
      </c>
      <c r="C32" s="8">
        <v>0.8440366972477065</v>
      </c>
    </row>
    <row r="33" spans="1:3" ht="12.75">
      <c r="A33" s="6">
        <v>620</v>
      </c>
      <c r="B33" s="7">
        <v>0</v>
      </c>
      <c r="C33" s="8">
        <v>0.8440366972477065</v>
      </c>
    </row>
    <row r="34" spans="1:3" ht="12.75">
      <c r="A34" s="6">
        <v>640</v>
      </c>
      <c r="B34" s="7">
        <v>1</v>
      </c>
      <c r="C34" s="8">
        <v>0.8532110091743119</v>
      </c>
    </row>
    <row r="35" spans="1:3" ht="12.75">
      <c r="A35" s="6">
        <v>660</v>
      </c>
      <c r="B35" s="7">
        <v>1</v>
      </c>
      <c r="C35" s="8">
        <v>0.8623853211009175</v>
      </c>
    </row>
    <row r="36" spans="1:3" ht="12.75">
      <c r="A36" s="6">
        <v>680</v>
      </c>
      <c r="B36" s="7">
        <v>4</v>
      </c>
      <c r="C36" s="8">
        <v>0.8990825688073395</v>
      </c>
    </row>
    <row r="37" spans="1:3" ht="12.75">
      <c r="A37" s="6">
        <v>700</v>
      </c>
      <c r="B37" s="7">
        <v>0</v>
      </c>
      <c r="C37" s="8">
        <v>0.8990825688073395</v>
      </c>
    </row>
    <row r="38" spans="1:3" ht="12.75">
      <c r="A38" s="6">
        <v>720</v>
      </c>
      <c r="B38" s="7">
        <v>0</v>
      </c>
      <c r="C38" s="8">
        <v>0.8990825688073395</v>
      </c>
    </row>
    <row r="39" spans="1:3" ht="12.75">
      <c r="A39" s="6">
        <v>740</v>
      </c>
      <c r="B39" s="7">
        <v>1</v>
      </c>
      <c r="C39" s="8">
        <v>0.908256880733945</v>
      </c>
    </row>
    <row r="40" spans="1:3" ht="12.75">
      <c r="A40" s="6">
        <v>760</v>
      </c>
      <c r="B40" s="7">
        <v>0</v>
      </c>
      <c r="C40" s="8">
        <v>0.908256880733945</v>
      </c>
    </row>
    <row r="41" spans="1:3" ht="12.75">
      <c r="A41" s="6">
        <v>780</v>
      </c>
      <c r="B41" s="7">
        <v>1</v>
      </c>
      <c r="C41" s="8">
        <v>0.9174311926605505</v>
      </c>
    </row>
    <row r="42" spans="1:3" ht="12.75">
      <c r="A42" s="6">
        <v>800</v>
      </c>
      <c r="B42" s="7">
        <v>1</v>
      </c>
      <c r="C42" s="8">
        <v>0.926605504587156</v>
      </c>
    </row>
    <row r="43" spans="1:3" ht="12.75">
      <c r="A43" s="6">
        <v>820</v>
      </c>
      <c r="B43" s="7">
        <v>1</v>
      </c>
      <c r="C43" s="8">
        <v>0.9357798165137615</v>
      </c>
    </row>
    <row r="44" spans="1:3" ht="12.75">
      <c r="A44" s="6">
        <v>840</v>
      </c>
      <c r="B44" s="7">
        <v>0</v>
      </c>
      <c r="C44" s="8">
        <v>0.9357798165137615</v>
      </c>
    </row>
    <row r="45" spans="1:3" ht="12.75">
      <c r="A45" s="6">
        <v>860</v>
      </c>
      <c r="B45" s="7">
        <v>0</v>
      </c>
      <c r="C45" s="8">
        <v>0.9357798165137615</v>
      </c>
    </row>
    <row r="46" spans="1:3" ht="12.75">
      <c r="A46" s="6">
        <v>880</v>
      </c>
      <c r="B46" s="7">
        <v>0</v>
      </c>
      <c r="C46" s="8">
        <v>0.9357798165137615</v>
      </c>
    </row>
    <row r="47" spans="1:3" ht="12.75">
      <c r="A47" s="6">
        <v>900</v>
      </c>
      <c r="B47" s="7">
        <v>0</v>
      </c>
      <c r="C47" s="8">
        <v>0.9357798165137615</v>
      </c>
    </row>
    <row r="48" spans="1:3" ht="12.75">
      <c r="A48" s="6">
        <v>920</v>
      </c>
      <c r="B48" s="7">
        <v>1</v>
      </c>
      <c r="C48" s="8">
        <v>0.944954128440367</v>
      </c>
    </row>
    <row r="49" spans="1:3" ht="12.75">
      <c r="A49" s="6">
        <v>940</v>
      </c>
      <c r="B49" s="7">
        <v>1</v>
      </c>
      <c r="C49" s="8">
        <v>0.9541284403669725</v>
      </c>
    </row>
    <row r="50" spans="1:3" ht="12.75">
      <c r="A50" s="6">
        <v>960</v>
      </c>
      <c r="B50" s="7">
        <v>0</v>
      </c>
      <c r="C50" s="8">
        <v>0.9541284403669725</v>
      </c>
    </row>
    <row r="51" spans="1:3" ht="12.75">
      <c r="A51" s="6">
        <v>980</v>
      </c>
      <c r="B51" s="7">
        <v>1</v>
      </c>
      <c r="C51" s="8">
        <v>0.963302752293578</v>
      </c>
    </row>
    <row r="52" spans="1:3" ht="12.75">
      <c r="A52" s="6">
        <v>1000</v>
      </c>
      <c r="B52" s="7">
        <v>0</v>
      </c>
      <c r="C52" s="8">
        <v>0.963302752293578</v>
      </c>
    </row>
    <row r="53" spans="1:3" ht="12.75">
      <c r="A53" s="6">
        <v>1020</v>
      </c>
      <c r="B53" s="7">
        <v>0</v>
      </c>
      <c r="C53" s="8">
        <v>0.963302752293578</v>
      </c>
    </row>
    <row r="54" spans="1:3" ht="12.75">
      <c r="A54" s="6">
        <v>1040</v>
      </c>
      <c r="B54" s="7">
        <v>0</v>
      </c>
      <c r="C54" s="8">
        <v>0.963302752293578</v>
      </c>
    </row>
    <row r="55" spans="1:3" ht="12.75">
      <c r="A55" s="6">
        <v>1060</v>
      </c>
      <c r="B55" s="7">
        <v>0</v>
      </c>
      <c r="C55" s="8">
        <v>0.963302752293578</v>
      </c>
    </row>
    <row r="56" spans="1:3" ht="12.75">
      <c r="A56" s="6">
        <v>1080</v>
      </c>
      <c r="B56" s="7">
        <v>0</v>
      </c>
      <c r="C56" s="8">
        <v>0.963302752293578</v>
      </c>
    </row>
    <row r="57" spans="1:3" ht="12.75">
      <c r="A57" s="6">
        <v>1100</v>
      </c>
      <c r="B57" s="7">
        <v>1</v>
      </c>
      <c r="C57" s="8">
        <v>0.9724770642201835</v>
      </c>
    </row>
    <row r="58" spans="1:3" ht="12.75">
      <c r="A58" s="6">
        <v>1120</v>
      </c>
      <c r="B58" s="7">
        <v>0</v>
      </c>
      <c r="C58" s="8">
        <v>0.9724770642201835</v>
      </c>
    </row>
    <row r="59" spans="1:3" ht="12.75">
      <c r="A59" s="6">
        <v>1140</v>
      </c>
      <c r="B59" s="7">
        <v>0</v>
      </c>
      <c r="C59" s="8">
        <v>0.9724770642201835</v>
      </c>
    </row>
    <row r="60" spans="1:3" ht="12.75">
      <c r="A60" s="6">
        <v>1160</v>
      </c>
      <c r="B60" s="7">
        <v>1</v>
      </c>
      <c r="C60" s="8">
        <v>0.981651376146789</v>
      </c>
    </row>
    <row r="61" spans="1:3" ht="12.75">
      <c r="A61" s="6">
        <v>1180</v>
      </c>
      <c r="B61" s="7">
        <v>0</v>
      </c>
      <c r="C61" s="8">
        <v>0.981651376146789</v>
      </c>
    </row>
    <row r="62" spans="1:3" ht="12.75">
      <c r="A62" s="6">
        <v>1200</v>
      </c>
      <c r="B62" s="7">
        <v>0</v>
      </c>
      <c r="C62" s="8">
        <v>0.981651376146789</v>
      </c>
    </row>
    <row r="63" spans="1:3" ht="12.75">
      <c r="A63" s="6">
        <v>1220</v>
      </c>
      <c r="B63" s="7">
        <v>0</v>
      </c>
      <c r="C63" s="8">
        <v>0.981651376146789</v>
      </c>
    </row>
    <row r="64" spans="1:3" ht="12.75">
      <c r="A64" s="6">
        <v>1240</v>
      </c>
      <c r="B64" s="7">
        <v>0</v>
      </c>
      <c r="C64" s="8">
        <v>0.981651376146789</v>
      </c>
    </row>
    <row r="65" spans="1:3" ht="12.75">
      <c r="A65" s="6">
        <v>1260</v>
      </c>
      <c r="B65" s="7">
        <v>0</v>
      </c>
      <c r="C65" s="8">
        <v>0.981651376146789</v>
      </c>
    </row>
    <row r="66" spans="1:3" ht="12.75">
      <c r="A66" s="6">
        <v>1280</v>
      </c>
      <c r="B66" s="7">
        <v>2</v>
      </c>
      <c r="C66" s="8">
        <v>1</v>
      </c>
    </row>
    <row r="67" spans="1:3" ht="12.75">
      <c r="A67" s="6">
        <v>1300</v>
      </c>
      <c r="B67" s="7">
        <v>0</v>
      </c>
      <c r="C67" s="8">
        <v>1</v>
      </c>
    </row>
    <row r="68" spans="1:3" ht="13.5" thickBot="1">
      <c r="A68" s="9" t="s">
        <v>264</v>
      </c>
      <c r="B68" s="9">
        <v>0</v>
      </c>
      <c r="C68" s="1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3">
      <selection activeCell="D4" sqref="D4"/>
    </sheetView>
  </sheetViews>
  <sheetFormatPr defaultColWidth="9.140625" defaultRowHeight="12.75"/>
  <sheetData>
    <row r="1" spans="1:3" ht="12.75">
      <c r="A1" s="11" t="s">
        <v>263</v>
      </c>
      <c r="B1" s="11" t="s">
        <v>254</v>
      </c>
      <c r="C1" s="11" t="s">
        <v>265</v>
      </c>
    </row>
    <row r="2" spans="1:3" ht="12.75">
      <c r="A2" s="6">
        <v>1</v>
      </c>
      <c r="B2" s="7">
        <v>0</v>
      </c>
      <c r="C2" s="8">
        <v>0</v>
      </c>
    </row>
    <row r="3" spans="1:3" ht="12.75">
      <c r="A3" s="6">
        <v>1.1220184543019636</v>
      </c>
      <c r="B3" s="7">
        <v>0</v>
      </c>
      <c r="C3" s="8">
        <v>0</v>
      </c>
    </row>
    <row r="4" spans="1:3" ht="12.75">
      <c r="A4" s="6">
        <v>1.2589254117941673</v>
      </c>
      <c r="B4" s="7">
        <v>0</v>
      </c>
      <c r="C4" s="8">
        <v>0</v>
      </c>
    </row>
    <row r="5" spans="1:3" ht="12.75">
      <c r="A5" s="6">
        <v>1.4125375446227544</v>
      </c>
      <c r="B5" s="7">
        <v>0</v>
      </c>
      <c r="C5" s="8">
        <v>0</v>
      </c>
    </row>
    <row r="6" spans="1:3" ht="12.75">
      <c r="A6" s="6">
        <v>1.5848931924611136</v>
      </c>
      <c r="B6" s="7">
        <v>0</v>
      </c>
      <c r="C6" s="8">
        <v>0</v>
      </c>
    </row>
    <row r="7" spans="1:3" ht="12.75">
      <c r="A7" s="6">
        <v>1.778279410038923</v>
      </c>
      <c r="B7" s="7">
        <v>0</v>
      </c>
      <c r="C7" s="8">
        <v>0</v>
      </c>
    </row>
    <row r="8" spans="1:3" ht="12.75">
      <c r="A8" s="6">
        <v>1.9952623149688797</v>
      </c>
      <c r="B8" s="7">
        <v>0</v>
      </c>
      <c r="C8" s="8">
        <v>0</v>
      </c>
    </row>
    <row r="9" spans="1:3" ht="12.75">
      <c r="A9" s="6">
        <v>2.2387211385683394</v>
      </c>
      <c r="B9" s="7">
        <v>0</v>
      </c>
      <c r="C9" s="8">
        <v>0</v>
      </c>
    </row>
    <row r="10" spans="1:3" ht="12.75">
      <c r="A10" s="6">
        <v>2.51188643150958</v>
      </c>
      <c r="B10" s="7">
        <v>0</v>
      </c>
      <c r="C10" s="8">
        <v>0</v>
      </c>
    </row>
    <row r="11" spans="1:3" ht="12.75">
      <c r="A11" s="6">
        <v>2.8183829312644537</v>
      </c>
      <c r="B11" s="7">
        <v>0</v>
      </c>
      <c r="C11" s="8">
        <v>0</v>
      </c>
    </row>
    <row r="12" spans="1:3" ht="12.75">
      <c r="A12" s="6">
        <v>3.162277660168379</v>
      </c>
      <c r="B12" s="7">
        <v>0</v>
      </c>
      <c r="C12" s="8">
        <v>0</v>
      </c>
    </row>
    <row r="13" spans="1:3" ht="12.75">
      <c r="A13" s="6">
        <v>3.548133892335755</v>
      </c>
      <c r="B13" s="7">
        <v>0</v>
      </c>
      <c r="C13" s="8">
        <v>0</v>
      </c>
    </row>
    <row r="14" spans="1:3" ht="12.75">
      <c r="A14" s="6">
        <v>3.9810717055349727</v>
      </c>
      <c r="B14" s="7">
        <v>0</v>
      </c>
      <c r="C14" s="8">
        <v>0</v>
      </c>
    </row>
    <row r="15" spans="1:3" ht="12.75">
      <c r="A15" s="6">
        <v>4.466835921509632</v>
      </c>
      <c r="B15" s="7">
        <v>0</v>
      </c>
      <c r="C15" s="8">
        <v>0</v>
      </c>
    </row>
    <row r="16" spans="1:3" ht="12.75">
      <c r="A16" s="6">
        <v>5.011872336272724</v>
      </c>
      <c r="B16" s="7">
        <v>0</v>
      </c>
      <c r="C16" s="8">
        <v>0</v>
      </c>
    </row>
    <row r="17" spans="1:3" ht="12.75">
      <c r="A17" s="6">
        <v>5.623413251903493</v>
      </c>
      <c r="B17" s="7">
        <v>0</v>
      </c>
      <c r="C17" s="8">
        <v>0</v>
      </c>
    </row>
    <row r="18" spans="1:3" ht="12.75">
      <c r="A18" s="6">
        <v>6.309573444801936</v>
      </c>
      <c r="B18" s="7">
        <v>0</v>
      </c>
      <c r="C18" s="8">
        <v>0</v>
      </c>
    </row>
    <row r="19" spans="1:3" ht="12.75">
      <c r="A19" s="6">
        <v>7.079457843841383</v>
      </c>
      <c r="B19" s="7">
        <v>0</v>
      </c>
      <c r="C19" s="8">
        <v>0</v>
      </c>
    </row>
    <row r="20" spans="1:3" ht="12.75">
      <c r="A20" s="6">
        <v>7.943282347242821</v>
      </c>
      <c r="B20" s="7">
        <v>0</v>
      </c>
      <c r="C20" s="8">
        <v>0</v>
      </c>
    </row>
    <row r="21" spans="1:3" ht="12.75">
      <c r="A21" s="6">
        <v>8.912509381337461</v>
      </c>
      <c r="B21" s="7">
        <v>0</v>
      </c>
      <c r="C21" s="8">
        <v>0</v>
      </c>
    </row>
    <row r="22" spans="1:3" ht="12.75">
      <c r="A22" s="6">
        <v>10</v>
      </c>
      <c r="B22" s="7">
        <v>0</v>
      </c>
      <c r="C22" s="8">
        <v>0</v>
      </c>
    </row>
    <row r="23" spans="1:3" ht="12.75">
      <c r="A23" s="6">
        <v>11.220184543019641</v>
      </c>
      <c r="B23" s="7">
        <v>0</v>
      </c>
      <c r="C23" s="8">
        <v>0</v>
      </c>
    </row>
    <row r="24" spans="1:3" ht="12.75">
      <c r="A24" s="6">
        <v>12.589254117941685</v>
      </c>
      <c r="B24" s="7">
        <v>0</v>
      </c>
      <c r="C24" s="8">
        <v>0</v>
      </c>
    </row>
    <row r="25" spans="1:3" ht="12.75">
      <c r="A25" s="6">
        <v>14.125375446227558</v>
      </c>
      <c r="B25" s="7">
        <v>0</v>
      </c>
      <c r="C25" s="8">
        <v>0</v>
      </c>
    </row>
    <row r="26" spans="1:3" ht="12.75">
      <c r="A26" s="6">
        <v>15.84893192461115</v>
      </c>
      <c r="B26" s="7">
        <v>0</v>
      </c>
      <c r="C26" s="8">
        <v>0</v>
      </c>
    </row>
    <row r="27" spans="1:3" ht="12.75">
      <c r="A27" s="6">
        <v>17.782794100389253</v>
      </c>
      <c r="B27" s="7">
        <v>0</v>
      </c>
      <c r="C27" s="8">
        <v>0</v>
      </c>
    </row>
    <row r="28" spans="1:3" ht="12.75">
      <c r="A28" s="6">
        <v>19.952623149688822</v>
      </c>
      <c r="B28" s="7">
        <v>0</v>
      </c>
      <c r="C28" s="8">
        <v>0</v>
      </c>
    </row>
    <row r="29" spans="1:3" ht="12.75">
      <c r="A29" s="6">
        <v>22.387211385683425</v>
      </c>
      <c r="B29" s="7">
        <v>1</v>
      </c>
      <c r="C29" s="8">
        <v>0.009174311926605505</v>
      </c>
    </row>
    <row r="30" spans="1:3" ht="12.75">
      <c r="A30" s="6">
        <v>25.118864315095845</v>
      </c>
      <c r="B30" s="7">
        <v>0</v>
      </c>
      <c r="C30" s="8">
        <v>0.009174311926605505</v>
      </c>
    </row>
    <row r="31" spans="1:3" ht="12.75">
      <c r="A31" s="6">
        <v>28.183829312644587</v>
      </c>
      <c r="B31" s="7">
        <v>0</v>
      </c>
      <c r="C31" s="8">
        <v>0.009174311926605505</v>
      </c>
    </row>
    <row r="32" spans="1:3" ht="12.75">
      <c r="A32" s="6">
        <v>31.622776601683846</v>
      </c>
      <c r="B32" s="7">
        <v>1</v>
      </c>
      <c r="C32" s="8">
        <v>0.01834862385321101</v>
      </c>
    </row>
    <row r="33" spans="1:3" ht="12.75">
      <c r="A33" s="6">
        <v>35.48133892335762</v>
      </c>
      <c r="B33" s="7">
        <v>0</v>
      </c>
      <c r="C33" s="8">
        <v>0.01834862385321101</v>
      </c>
    </row>
    <row r="34" spans="1:3" ht="12.75">
      <c r="A34" s="6">
        <v>39.810717055349805</v>
      </c>
      <c r="B34" s="7">
        <v>0</v>
      </c>
      <c r="C34" s="8">
        <v>0.01834862385321101</v>
      </c>
    </row>
    <row r="35" spans="1:3" ht="12.75">
      <c r="A35" s="6">
        <v>44.6683592150964</v>
      </c>
      <c r="B35" s="7">
        <v>4</v>
      </c>
      <c r="C35" s="8">
        <v>0.05504587155963303</v>
      </c>
    </row>
    <row r="36" spans="1:3" ht="12.75">
      <c r="A36" s="6">
        <v>50.11872336272735</v>
      </c>
      <c r="B36" s="7">
        <v>2</v>
      </c>
      <c r="C36" s="8">
        <v>0.07339449541284404</v>
      </c>
    </row>
    <row r="37" spans="1:3" ht="12.75">
      <c r="A37" s="6">
        <v>56.234132519035064</v>
      </c>
      <c r="B37" s="7">
        <v>1</v>
      </c>
      <c r="C37" s="8">
        <v>0.08256880733944955</v>
      </c>
    </row>
    <row r="38" spans="1:3" ht="12.75">
      <c r="A38" s="6">
        <v>63.09573444801947</v>
      </c>
      <c r="B38" s="7">
        <v>0</v>
      </c>
      <c r="C38" s="8">
        <v>0.08256880733944955</v>
      </c>
    </row>
    <row r="39" spans="1:3" ht="12.75">
      <c r="A39" s="6">
        <v>70.79457843841399</v>
      </c>
      <c r="B39" s="7">
        <v>5</v>
      </c>
      <c r="C39" s="8">
        <v>0.12844036697247707</v>
      </c>
    </row>
    <row r="40" spans="1:3" ht="12.75">
      <c r="A40" s="6">
        <v>79.4328234724284</v>
      </c>
      <c r="B40" s="7">
        <v>2</v>
      </c>
      <c r="C40" s="8">
        <v>0.14678899082568808</v>
      </c>
    </row>
    <row r="41" spans="1:3" ht="12.75">
      <c r="A41" s="6">
        <v>89.12509381337479</v>
      </c>
      <c r="B41" s="7">
        <v>4</v>
      </c>
      <c r="C41" s="8">
        <v>0.1834862385321101</v>
      </c>
    </row>
    <row r="42" spans="1:3" ht="12.75">
      <c r="A42" s="6">
        <v>100</v>
      </c>
      <c r="B42" s="7">
        <v>6</v>
      </c>
      <c r="C42" s="8">
        <v>0.23853211009174313</v>
      </c>
    </row>
    <row r="43" spans="1:3" ht="12.75">
      <c r="A43" s="6">
        <v>112.20184543019654</v>
      </c>
      <c r="B43" s="7">
        <v>4</v>
      </c>
      <c r="C43" s="8">
        <v>0.27522935779816515</v>
      </c>
    </row>
    <row r="44" spans="1:3" ht="12.75">
      <c r="A44" s="6">
        <v>125.89254117941688</v>
      </c>
      <c r="B44" s="7">
        <v>10</v>
      </c>
      <c r="C44" s="8">
        <v>0.3669724770642202</v>
      </c>
    </row>
    <row r="45" spans="1:3" ht="12.75">
      <c r="A45" s="6">
        <v>141.25375446227565</v>
      </c>
      <c r="B45" s="7">
        <v>7</v>
      </c>
      <c r="C45" s="8">
        <v>0.43119266055045874</v>
      </c>
    </row>
    <row r="46" spans="1:3" ht="12.75">
      <c r="A46" s="6">
        <v>158.48931924611153</v>
      </c>
      <c r="B46" s="7">
        <v>3</v>
      </c>
      <c r="C46" s="8">
        <v>0.45871559633027525</v>
      </c>
    </row>
    <row r="47" spans="1:3" ht="12.75">
      <c r="A47" s="6">
        <v>177.82794100389242</v>
      </c>
      <c r="B47" s="7">
        <v>5</v>
      </c>
      <c r="C47" s="8">
        <v>0.5045871559633027</v>
      </c>
    </row>
    <row r="48" spans="1:3" ht="12.75">
      <c r="A48" s="6">
        <v>199.52623149688802</v>
      </c>
      <c r="B48" s="7">
        <v>2</v>
      </c>
      <c r="C48" s="8">
        <v>0.5229357798165137</v>
      </c>
    </row>
    <row r="49" spans="1:3" ht="12.75">
      <c r="A49" s="6">
        <v>223.87211385683392</v>
      </c>
      <c r="B49" s="7">
        <v>2</v>
      </c>
      <c r="C49" s="8">
        <v>0.5412844036697247</v>
      </c>
    </row>
    <row r="50" spans="1:3" ht="12.75">
      <c r="A50" s="6">
        <v>251.18864315095783</v>
      </c>
      <c r="B50" s="7">
        <v>2</v>
      </c>
      <c r="C50" s="8">
        <v>0.5596330275229358</v>
      </c>
    </row>
    <row r="51" spans="1:3" ht="12.75">
      <c r="A51" s="6">
        <v>281.838293126445</v>
      </c>
      <c r="B51" s="7">
        <v>2</v>
      </c>
      <c r="C51" s="8">
        <v>0.5779816513761468</v>
      </c>
    </row>
    <row r="52" spans="1:3" ht="12.75">
      <c r="A52" s="6">
        <v>316.2277660168374</v>
      </c>
      <c r="B52" s="7">
        <v>3</v>
      </c>
      <c r="C52" s="8">
        <v>0.6055045871559633</v>
      </c>
    </row>
    <row r="53" spans="1:3" ht="12.75">
      <c r="A53" s="6">
        <v>354.8133892335747</v>
      </c>
      <c r="B53" s="7">
        <v>6</v>
      </c>
      <c r="C53" s="8">
        <v>0.6605504587155964</v>
      </c>
    </row>
    <row r="54" spans="1:3" ht="12.75">
      <c r="A54" s="6">
        <v>398.1071705534962</v>
      </c>
      <c r="B54" s="7">
        <v>3</v>
      </c>
      <c r="C54" s="8">
        <v>0.6880733944954128</v>
      </c>
    </row>
    <row r="55" spans="1:3" ht="12.75">
      <c r="A55" s="6">
        <v>446.6835921509617</v>
      </c>
      <c r="B55" s="7">
        <v>9</v>
      </c>
      <c r="C55" s="8">
        <v>0.7706422018348624</v>
      </c>
    </row>
    <row r="56" spans="1:3" ht="12.75">
      <c r="A56" s="6">
        <v>501.1872336272709</v>
      </c>
      <c r="B56" s="7">
        <v>3</v>
      </c>
      <c r="C56" s="8">
        <v>0.7981651376146789</v>
      </c>
    </row>
    <row r="57" spans="1:3" ht="12.75">
      <c r="A57" s="6">
        <v>562.3413251903473</v>
      </c>
      <c r="B57" s="7">
        <v>2</v>
      </c>
      <c r="C57" s="8">
        <v>0.8165137614678899</v>
      </c>
    </row>
    <row r="58" spans="1:3" ht="12.75">
      <c r="A58" s="6">
        <v>630.957344480191</v>
      </c>
      <c r="B58" s="7">
        <v>4</v>
      </c>
      <c r="C58" s="8">
        <v>0.8532110091743119</v>
      </c>
    </row>
    <row r="59" spans="1:3" ht="12.75">
      <c r="A59" s="6">
        <v>707.945784384135</v>
      </c>
      <c r="B59" s="7">
        <v>5</v>
      </c>
      <c r="C59" s="8">
        <v>0.8990825688073395</v>
      </c>
    </row>
    <row r="60" spans="1:3" ht="12.75">
      <c r="A60" s="6">
        <v>794.3282347242779</v>
      </c>
      <c r="B60" s="7">
        <v>3</v>
      </c>
      <c r="C60" s="8">
        <v>0.926605504587156</v>
      </c>
    </row>
    <row r="61" spans="1:3" ht="12.75">
      <c r="A61" s="6">
        <v>891.250938133741</v>
      </c>
      <c r="B61" s="7">
        <v>1</v>
      </c>
      <c r="C61" s="8">
        <v>0.9357798165137615</v>
      </c>
    </row>
    <row r="62" spans="1:3" ht="12.75">
      <c r="A62" s="6">
        <v>999.9999999999944</v>
      </c>
      <c r="B62" s="7">
        <v>3</v>
      </c>
      <c r="C62" s="8">
        <v>0.963302752293578</v>
      </c>
    </row>
    <row r="63" spans="1:3" ht="12.75">
      <c r="A63" s="6">
        <v>1122.0184543019566</v>
      </c>
      <c r="B63" s="7">
        <v>1</v>
      </c>
      <c r="C63" s="8">
        <v>0.9724770642201835</v>
      </c>
    </row>
    <row r="64" spans="1:3" ht="12.75">
      <c r="A64" s="6">
        <v>1258.925411794159</v>
      </c>
      <c r="B64" s="7">
        <v>1</v>
      </c>
      <c r="C64" s="8">
        <v>0.981651376146789</v>
      </c>
    </row>
    <row r="65" spans="1:3" ht="13.5" thickBot="1">
      <c r="A65" s="9" t="s">
        <v>264</v>
      </c>
      <c r="B65" s="9">
        <v>2</v>
      </c>
      <c r="C65" s="1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pane ySplit="1455" topLeftCell="BM72" activePane="bottomLeft" state="split"/>
      <selection pane="topLeft" activeCell="A1" sqref="A1"/>
      <selection pane="bottomLeft" activeCell="I88" sqref="I88"/>
    </sheetView>
  </sheetViews>
  <sheetFormatPr defaultColWidth="9.140625" defaultRowHeight="12.75"/>
  <cols>
    <col min="1" max="1" width="12.421875" style="0" customWidth="1"/>
    <col min="2" max="2" width="7.7109375" style="0" customWidth="1"/>
    <col min="3" max="3" width="7.8515625" style="0" customWidth="1"/>
    <col min="4" max="4" width="13.00390625" style="0" customWidth="1"/>
    <col min="5" max="5" width="13.7109375" style="0" customWidth="1"/>
    <col min="6" max="6" width="5.28125" style="0" customWidth="1"/>
    <col min="7" max="7" width="5.8515625" style="0" customWidth="1"/>
    <col min="9" max="9" width="26.7109375" style="0" customWidth="1"/>
    <col min="10" max="10" width="7.28125" style="0" customWidth="1"/>
    <col min="11" max="11" width="15.7109375" style="0" customWidth="1"/>
    <col min="12" max="12" width="8.140625" style="0" customWidth="1"/>
    <col min="14" max="17" width="6.8515625" style="0" customWidth="1"/>
    <col min="18" max="18" width="13.421875" style="0" customWidth="1"/>
  </cols>
  <sheetData>
    <row r="1" spans="1:17" ht="12.75">
      <c r="A1" s="2" t="s">
        <v>162</v>
      </c>
      <c r="B1" s="2">
        <v>42.258</v>
      </c>
      <c r="C1" s="2">
        <v>-77.783</v>
      </c>
      <c r="D1" s="2" t="s">
        <v>0</v>
      </c>
      <c r="E1" s="2" t="s">
        <v>163</v>
      </c>
      <c r="F1" s="2">
        <v>40</v>
      </c>
      <c r="G1" s="2">
        <v>-75</v>
      </c>
      <c r="H1" s="2">
        <v>342.554818497551</v>
      </c>
      <c r="I1" s="2" t="s">
        <v>63</v>
      </c>
      <c r="J1" s="2">
        <v>20.451</v>
      </c>
      <c r="K1" s="2" t="s">
        <v>44</v>
      </c>
      <c r="L1" s="2">
        <v>21.497</v>
      </c>
      <c r="M1" s="2" t="s">
        <v>62</v>
      </c>
      <c r="N1" s="2">
        <v>21.738</v>
      </c>
      <c r="O1" s="2" t="e">
        <f>#REF!+20</f>
        <v>#REF!</v>
      </c>
      <c r="P1" s="2"/>
      <c r="Q1" s="2" t="e">
        <f>#REF!+0.05</f>
        <v>#REF!</v>
      </c>
    </row>
    <row r="2" spans="1:17" ht="12.75">
      <c r="A2" s="3" t="s">
        <v>46</v>
      </c>
      <c r="B2" s="3">
        <v>42.03</v>
      </c>
      <c r="C2" s="3">
        <v>-93.61</v>
      </c>
      <c r="D2" s="3" t="s">
        <v>0</v>
      </c>
      <c r="E2" s="3" t="s">
        <v>86</v>
      </c>
      <c r="F2" s="3">
        <v>39</v>
      </c>
      <c r="G2" s="3">
        <v>-87</v>
      </c>
      <c r="H2" s="3">
        <v>652.198664934043</v>
      </c>
      <c r="I2" s="3" t="s">
        <v>4</v>
      </c>
      <c r="J2" s="3">
        <v>8.796</v>
      </c>
      <c r="K2" s="3" t="s">
        <v>5</v>
      </c>
      <c r="L2" s="3">
        <v>9</v>
      </c>
      <c r="M2" s="3" t="s">
        <v>6</v>
      </c>
      <c r="N2" s="3">
        <v>13.349</v>
      </c>
      <c r="O2" s="2" t="e">
        <f aca="true" t="shared" si="0" ref="O2:O33">O1+20</f>
        <v>#REF!</v>
      </c>
      <c r="P2" s="2"/>
      <c r="Q2" s="2" t="e">
        <f aca="true" t="shared" si="1" ref="Q2:Q33">Q1+0.05</f>
        <v>#REF!</v>
      </c>
    </row>
    <row r="3" spans="1:17" ht="12.75">
      <c r="A3" s="2" t="s">
        <v>235</v>
      </c>
      <c r="B3" s="2">
        <v>25.77</v>
      </c>
      <c r="C3" s="2">
        <v>-80.9</v>
      </c>
      <c r="D3" s="2" t="s">
        <v>0</v>
      </c>
      <c r="E3" s="2" t="s">
        <v>236</v>
      </c>
      <c r="F3" s="2">
        <v>28</v>
      </c>
      <c r="G3" s="2">
        <v>-79</v>
      </c>
      <c r="H3" s="2">
        <v>311.425532184249</v>
      </c>
      <c r="I3" s="2" t="s">
        <v>95</v>
      </c>
      <c r="J3" s="2">
        <v>0.032</v>
      </c>
      <c r="K3" s="2" t="s">
        <v>69</v>
      </c>
      <c r="L3" s="2">
        <v>13.147</v>
      </c>
      <c r="M3" s="2" t="s">
        <v>45</v>
      </c>
      <c r="N3" s="2">
        <v>28.716</v>
      </c>
      <c r="O3" s="2" t="e">
        <f t="shared" si="0"/>
        <v>#REF!</v>
      </c>
      <c r="P3" s="2"/>
      <c r="Q3" s="2" t="e">
        <f t="shared" si="1"/>
        <v>#REF!</v>
      </c>
    </row>
    <row r="4" spans="1:17" ht="12.75">
      <c r="A4" s="2" t="s">
        <v>97</v>
      </c>
      <c r="B4" s="2">
        <v>41.858</v>
      </c>
      <c r="C4" s="2">
        <v>-88.017</v>
      </c>
      <c r="D4" s="2" t="s">
        <v>0</v>
      </c>
      <c r="E4" s="2" t="s">
        <v>152</v>
      </c>
      <c r="F4" s="2">
        <v>40</v>
      </c>
      <c r="G4" s="2">
        <v>-87</v>
      </c>
      <c r="H4" s="2">
        <v>223.565046300239</v>
      </c>
      <c r="I4" s="2" t="s">
        <v>4</v>
      </c>
      <c r="J4" s="2">
        <v>1.757</v>
      </c>
      <c r="K4" s="2" t="s">
        <v>74</v>
      </c>
      <c r="L4" s="2">
        <v>7.67</v>
      </c>
      <c r="M4" s="2" t="s">
        <v>5</v>
      </c>
      <c r="N4" s="2">
        <v>2</v>
      </c>
      <c r="O4" s="2" t="e">
        <f t="shared" si="0"/>
        <v>#REF!</v>
      </c>
      <c r="P4" s="2" t="e">
        <f>10^Q4</f>
        <v>#REF!</v>
      </c>
      <c r="Q4" s="2" t="e">
        <f t="shared" si="1"/>
        <v>#REF!</v>
      </c>
    </row>
    <row r="5" spans="1:17" ht="12.75">
      <c r="A5" s="2" t="s">
        <v>97</v>
      </c>
      <c r="B5" s="2">
        <v>41.858</v>
      </c>
      <c r="C5" s="2">
        <v>-88.017</v>
      </c>
      <c r="D5" s="2" t="s">
        <v>0</v>
      </c>
      <c r="E5" s="2" t="s">
        <v>98</v>
      </c>
      <c r="F5" s="2">
        <v>39</v>
      </c>
      <c r="G5" s="2">
        <v>-87</v>
      </c>
      <c r="H5" s="2">
        <v>329.239825414788</v>
      </c>
      <c r="I5" s="2" t="s">
        <v>4</v>
      </c>
      <c r="J5" s="2">
        <v>1.96</v>
      </c>
      <c r="K5" s="2" t="s">
        <v>5</v>
      </c>
      <c r="L5" s="2">
        <v>2</v>
      </c>
      <c r="M5" s="2" t="s">
        <v>6</v>
      </c>
      <c r="N5" s="2">
        <v>6.835</v>
      </c>
      <c r="O5" s="2" t="e">
        <f t="shared" si="0"/>
        <v>#REF!</v>
      </c>
      <c r="P5" s="2"/>
      <c r="Q5" s="2" t="e">
        <f t="shared" si="1"/>
        <v>#REF!</v>
      </c>
    </row>
    <row r="6" spans="1:17" ht="12.75">
      <c r="A6" s="2" t="s">
        <v>97</v>
      </c>
      <c r="B6" s="2">
        <v>41.858</v>
      </c>
      <c r="C6" s="2">
        <v>-88.017</v>
      </c>
      <c r="D6" s="2" t="s">
        <v>0</v>
      </c>
      <c r="E6" s="2" t="s">
        <v>138</v>
      </c>
      <c r="F6" s="2">
        <v>39</v>
      </c>
      <c r="G6" s="2">
        <v>-87</v>
      </c>
      <c r="H6" s="2">
        <v>329.239825414788</v>
      </c>
      <c r="I6" s="2" t="s">
        <v>4</v>
      </c>
      <c r="J6" s="2">
        <v>1.738</v>
      </c>
      <c r="K6" s="2" t="s">
        <v>5</v>
      </c>
      <c r="L6" s="2">
        <v>2</v>
      </c>
      <c r="M6" s="2" t="s">
        <v>6</v>
      </c>
      <c r="N6" s="2">
        <v>6.527</v>
      </c>
      <c r="O6" s="2" t="e">
        <f t="shared" si="0"/>
        <v>#REF!</v>
      </c>
      <c r="P6" s="2"/>
      <c r="Q6" s="2" t="e">
        <f t="shared" si="1"/>
        <v>#REF!</v>
      </c>
    </row>
    <row r="7" spans="1:17" ht="12.75">
      <c r="A7" s="2" t="s">
        <v>97</v>
      </c>
      <c r="B7" s="2">
        <v>41.858</v>
      </c>
      <c r="C7" s="2">
        <v>-88.017</v>
      </c>
      <c r="D7" s="2" t="s">
        <v>0</v>
      </c>
      <c r="E7" s="2" t="s">
        <v>154</v>
      </c>
      <c r="F7" s="2">
        <v>39</v>
      </c>
      <c r="G7" s="2">
        <v>-87</v>
      </c>
      <c r="H7" s="2">
        <v>329.239825414788</v>
      </c>
      <c r="I7" s="2" t="s">
        <v>4</v>
      </c>
      <c r="J7" s="2">
        <v>1.717</v>
      </c>
      <c r="K7" s="2" t="s">
        <v>5</v>
      </c>
      <c r="L7" s="2">
        <v>2</v>
      </c>
      <c r="M7" s="2" t="s">
        <v>6</v>
      </c>
      <c r="N7" s="2">
        <v>6.53</v>
      </c>
      <c r="O7" s="2" t="e">
        <f t="shared" si="0"/>
        <v>#REF!</v>
      </c>
      <c r="P7" s="2"/>
      <c r="Q7" s="2" t="e">
        <f t="shared" si="1"/>
        <v>#REF!</v>
      </c>
    </row>
    <row r="8" spans="1:17" ht="12.75">
      <c r="A8" s="2" t="s">
        <v>97</v>
      </c>
      <c r="B8" s="2">
        <v>41.858</v>
      </c>
      <c r="C8" s="2">
        <v>-88.017</v>
      </c>
      <c r="D8" s="2" t="s">
        <v>0</v>
      </c>
      <c r="E8" s="2" t="s">
        <v>229</v>
      </c>
      <c r="F8" s="2">
        <v>39</v>
      </c>
      <c r="G8" s="2">
        <v>-87</v>
      </c>
      <c r="H8" s="2">
        <v>329.239825414788</v>
      </c>
      <c r="I8" s="2" t="s">
        <v>4</v>
      </c>
      <c r="J8" s="2">
        <v>1.805</v>
      </c>
      <c r="K8" s="2" t="s">
        <v>5</v>
      </c>
      <c r="L8" s="2">
        <v>2</v>
      </c>
      <c r="M8" s="2" t="s">
        <v>6</v>
      </c>
      <c r="N8" s="2">
        <v>6.675</v>
      </c>
      <c r="O8" s="2" t="e">
        <f t="shared" si="0"/>
        <v>#REF!</v>
      </c>
      <c r="P8" s="2"/>
      <c r="Q8" s="2" t="e">
        <f t="shared" si="1"/>
        <v>#REF!</v>
      </c>
    </row>
    <row r="9" spans="1:17" ht="12.75">
      <c r="A9" s="2" t="s">
        <v>230</v>
      </c>
      <c r="B9" s="2">
        <v>39.17</v>
      </c>
      <c r="C9" s="2">
        <v>-77.25</v>
      </c>
      <c r="D9" s="2" t="s">
        <v>0</v>
      </c>
      <c r="E9" s="2" t="s">
        <v>231</v>
      </c>
      <c r="F9" s="2">
        <v>39</v>
      </c>
      <c r="G9" s="2">
        <v>-74</v>
      </c>
      <c r="H9" s="2">
        <v>281.131172756947</v>
      </c>
      <c r="I9" s="2" t="s">
        <v>62</v>
      </c>
      <c r="J9" s="2">
        <v>2.975</v>
      </c>
      <c r="K9" s="2" t="s">
        <v>63</v>
      </c>
      <c r="L9" s="2">
        <v>3.479</v>
      </c>
      <c r="M9" s="2" t="s">
        <v>135</v>
      </c>
      <c r="N9" s="2">
        <v>4.145</v>
      </c>
      <c r="O9" s="2" t="e">
        <f t="shared" si="0"/>
        <v>#REF!</v>
      </c>
      <c r="P9" s="2" t="e">
        <f aca="true" t="shared" si="2" ref="P9:P17">10^Q9</f>
        <v>#REF!</v>
      </c>
      <c r="Q9" s="2" t="e">
        <f t="shared" si="1"/>
        <v>#REF!</v>
      </c>
    </row>
    <row r="10" spans="1:17" ht="12.75">
      <c r="A10" s="2" t="s">
        <v>206</v>
      </c>
      <c r="B10" s="2">
        <v>33.43</v>
      </c>
      <c r="C10" s="2">
        <v>-111.93</v>
      </c>
      <c r="D10" s="2" t="s">
        <v>0</v>
      </c>
      <c r="E10" s="2" t="s">
        <v>207</v>
      </c>
      <c r="F10" s="2">
        <v>32</v>
      </c>
      <c r="G10" s="2">
        <v>-113</v>
      </c>
      <c r="H10" s="2">
        <v>187.892435162209</v>
      </c>
      <c r="I10" s="2" t="s">
        <v>208</v>
      </c>
      <c r="J10" s="2">
        <v>8.877</v>
      </c>
      <c r="K10" s="2" t="s">
        <v>111</v>
      </c>
      <c r="L10" s="2">
        <v>9</v>
      </c>
      <c r="M10" s="2" t="s">
        <v>119</v>
      </c>
      <c r="N10" s="2">
        <v>9.241</v>
      </c>
      <c r="O10" s="2" t="e">
        <f t="shared" si="0"/>
        <v>#REF!</v>
      </c>
      <c r="P10" s="2" t="e">
        <f t="shared" si="2"/>
        <v>#REF!</v>
      </c>
      <c r="Q10" s="2" t="e">
        <f t="shared" si="1"/>
        <v>#REF!</v>
      </c>
    </row>
    <row r="11" spans="1:17" ht="12.75">
      <c r="A11" s="2" t="s">
        <v>190</v>
      </c>
      <c r="B11" s="2">
        <v>34.05</v>
      </c>
      <c r="C11" s="2">
        <v>-118.24</v>
      </c>
      <c r="D11" s="2" t="s">
        <v>0</v>
      </c>
      <c r="E11" s="2" t="s">
        <v>191</v>
      </c>
      <c r="F11" s="2">
        <v>35</v>
      </c>
      <c r="G11" s="2">
        <v>-116</v>
      </c>
      <c r="H11" s="2">
        <v>230.793292413687</v>
      </c>
      <c r="I11" s="2" t="s">
        <v>51</v>
      </c>
      <c r="J11" s="2">
        <v>1.305</v>
      </c>
      <c r="K11" s="2" t="s">
        <v>52</v>
      </c>
      <c r="L11" s="2">
        <v>2.105</v>
      </c>
      <c r="M11" s="2" t="s">
        <v>53</v>
      </c>
      <c r="N11" s="2">
        <v>3.077</v>
      </c>
      <c r="O11" s="2" t="e">
        <f t="shared" si="0"/>
        <v>#REF!</v>
      </c>
      <c r="P11" s="2" t="e">
        <f t="shared" si="2"/>
        <v>#REF!</v>
      </c>
      <c r="Q11" s="2" t="e">
        <f t="shared" si="1"/>
        <v>#REF!</v>
      </c>
    </row>
    <row r="12" spans="1:17" ht="12.75">
      <c r="A12" s="2" t="s">
        <v>12</v>
      </c>
      <c r="B12" s="2">
        <v>40.81</v>
      </c>
      <c r="C12" s="2">
        <v>-73.167</v>
      </c>
      <c r="D12" s="2" t="s">
        <v>0</v>
      </c>
      <c r="E12" s="2" t="s">
        <v>153</v>
      </c>
      <c r="F12" s="2">
        <v>40</v>
      </c>
      <c r="G12" s="2">
        <v>-74</v>
      </c>
      <c r="H12" s="2">
        <v>114.397401662588</v>
      </c>
      <c r="I12" s="2" t="s">
        <v>57</v>
      </c>
      <c r="J12" s="2">
        <v>2.658</v>
      </c>
      <c r="K12" s="2" t="s">
        <v>57</v>
      </c>
      <c r="L12" s="2">
        <v>2.744</v>
      </c>
      <c r="M12" s="2" t="s">
        <v>43</v>
      </c>
      <c r="N12" s="2">
        <v>5.561</v>
      </c>
      <c r="O12" s="2" t="e">
        <f t="shared" si="0"/>
        <v>#REF!</v>
      </c>
      <c r="P12" s="2" t="e">
        <f t="shared" si="2"/>
        <v>#REF!</v>
      </c>
      <c r="Q12" s="2" t="e">
        <f t="shared" si="1"/>
        <v>#REF!</v>
      </c>
    </row>
    <row r="13" spans="1:17" ht="12.75">
      <c r="A13" s="2" t="s">
        <v>168</v>
      </c>
      <c r="B13" s="2">
        <v>42.37</v>
      </c>
      <c r="C13" s="2">
        <v>-71.24</v>
      </c>
      <c r="D13" s="2" t="s">
        <v>0</v>
      </c>
      <c r="E13" s="2" t="s">
        <v>169</v>
      </c>
      <c r="F13" s="2">
        <v>40</v>
      </c>
      <c r="G13" s="2">
        <v>-70</v>
      </c>
      <c r="H13" s="2">
        <v>283.216697740382</v>
      </c>
      <c r="I13" s="2" t="s">
        <v>108</v>
      </c>
      <c r="J13" s="2">
        <v>1.31</v>
      </c>
      <c r="K13" s="2" t="s">
        <v>56</v>
      </c>
      <c r="L13" s="2">
        <v>4.184</v>
      </c>
      <c r="M13" s="2" t="s">
        <v>57</v>
      </c>
      <c r="N13" s="2">
        <v>6.015</v>
      </c>
      <c r="O13" s="2" t="e">
        <f t="shared" si="0"/>
        <v>#REF!</v>
      </c>
      <c r="P13" s="2" t="e">
        <f t="shared" si="2"/>
        <v>#REF!</v>
      </c>
      <c r="Q13" s="2" t="e">
        <f t="shared" si="1"/>
        <v>#REF!</v>
      </c>
    </row>
    <row r="14" spans="1:17" ht="12.75">
      <c r="A14" s="2" t="s">
        <v>122</v>
      </c>
      <c r="B14" s="2">
        <v>41.817</v>
      </c>
      <c r="C14" s="2">
        <v>-71.4</v>
      </c>
      <c r="D14" s="2" t="s">
        <v>0</v>
      </c>
      <c r="E14" s="2" t="s">
        <v>178</v>
      </c>
      <c r="F14" s="2">
        <v>42</v>
      </c>
      <c r="G14" s="2">
        <v>-70</v>
      </c>
      <c r="H14" s="2">
        <v>117.626114692465</v>
      </c>
      <c r="I14" s="2" t="s">
        <v>108</v>
      </c>
      <c r="J14" s="2">
        <v>1.858</v>
      </c>
      <c r="K14" s="2" t="s">
        <v>56</v>
      </c>
      <c r="L14" s="2">
        <v>4.547</v>
      </c>
      <c r="M14" s="2" t="s">
        <v>57</v>
      </c>
      <c r="N14" s="2">
        <v>6.728</v>
      </c>
      <c r="O14" s="2" t="e">
        <f t="shared" si="0"/>
        <v>#REF!</v>
      </c>
      <c r="P14" s="2" t="e">
        <f t="shared" si="2"/>
        <v>#REF!</v>
      </c>
      <c r="Q14" s="2" t="e">
        <f t="shared" si="1"/>
        <v>#REF!</v>
      </c>
    </row>
    <row r="15" spans="1:17" ht="12.75">
      <c r="A15" s="2" t="s">
        <v>54</v>
      </c>
      <c r="B15" s="2">
        <v>42.36</v>
      </c>
      <c r="C15" s="2">
        <v>-71.06</v>
      </c>
      <c r="D15" s="2" t="s">
        <v>0</v>
      </c>
      <c r="E15" s="2" t="s">
        <v>194</v>
      </c>
      <c r="F15" s="2">
        <v>42</v>
      </c>
      <c r="G15" s="2">
        <v>-71</v>
      </c>
      <c r="H15" s="2">
        <v>40.334150788934</v>
      </c>
      <c r="I15" s="2" t="s">
        <v>56</v>
      </c>
      <c r="J15" s="2">
        <v>3.244</v>
      </c>
      <c r="K15" s="2" t="s">
        <v>57</v>
      </c>
      <c r="L15" s="2">
        <v>5.559</v>
      </c>
      <c r="M15" s="2" t="s">
        <v>57</v>
      </c>
      <c r="N15" s="2">
        <v>5.765</v>
      </c>
      <c r="O15" s="2" t="e">
        <f t="shared" si="0"/>
        <v>#REF!</v>
      </c>
      <c r="P15" s="2" t="e">
        <f t="shared" si="2"/>
        <v>#REF!</v>
      </c>
      <c r="Q15" s="2" t="e">
        <f t="shared" si="1"/>
        <v>#REF!</v>
      </c>
    </row>
    <row r="16" spans="1:17" ht="12.75">
      <c r="A16" s="2" t="s">
        <v>54</v>
      </c>
      <c r="B16" s="2">
        <v>42.362</v>
      </c>
      <c r="C16" s="2">
        <v>-71.05</v>
      </c>
      <c r="D16" s="2" t="s">
        <v>0</v>
      </c>
      <c r="E16" s="2" t="s">
        <v>99</v>
      </c>
      <c r="F16" s="2">
        <v>42</v>
      </c>
      <c r="G16" s="2">
        <v>-71</v>
      </c>
      <c r="H16" s="2">
        <v>40.4625097192432</v>
      </c>
      <c r="I16" s="2" t="s">
        <v>56</v>
      </c>
      <c r="J16" s="2">
        <v>3.439</v>
      </c>
      <c r="K16" s="2" t="s">
        <v>57</v>
      </c>
      <c r="L16" s="2">
        <v>5.575</v>
      </c>
      <c r="M16" s="2" t="s">
        <v>57</v>
      </c>
      <c r="N16" s="2">
        <v>5.79</v>
      </c>
      <c r="O16" s="2" t="e">
        <f t="shared" si="0"/>
        <v>#REF!</v>
      </c>
      <c r="P16" s="2" t="e">
        <f t="shared" si="2"/>
        <v>#REF!</v>
      </c>
      <c r="Q16" s="2" t="e">
        <f t="shared" si="1"/>
        <v>#REF!</v>
      </c>
    </row>
    <row r="17" spans="1:17" ht="12.75">
      <c r="A17" s="2" t="s">
        <v>54</v>
      </c>
      <c r="B17" s="2">
        <v>42.362</v>
      </c>
      <c r="C17" s="2">
        <v>-71.05</v>
      </c>
      <c r="D17" s="2" t="s">
        <v>0</v>
      </c>
      <c r="E17" s="2" t="s">
        <v>55</v>
      </c>
      <c r="F17" s="2">
        <v>43</v>
      </c>
      <c r="G17" s="2">
        <v>-71</v>
      </c>
      <c r="H17" s="2">
        <v>71.060143074427</v>
      </c>
      <c r="I17" s="2" t="s">
        <v>56</v>
      </c>
      <c r="J17" s="2">
        <v>3.785</v>
      </c>
      <c r="K17" s="2" t="s">
        <v>57</v>
      </c>
      <c r="L17" s="2">
        <v>5.651</v>
      </c>
      <c r="M17" s="2" t="s">
        <v>43</v>
      </c>
      <c r="N17" s="2">
        <v>8.462</v>
      </c>
      <c r="O17" s="2" t="e">
        <f t="shared" si="0"/>
        <v>#REF!</v>
      </c>
      <c r="P17" s="2" t="e">
        <f t="shared" si="2"/>
        <v>#REF!</v>
      </c>
      <c r="Q17" s="2" t="e">
        <f t="shared" si="1"/>
        <v>#REF!</v>
      </c>
    </row>
    <row r="18" spans="1:18" ht="12.75">
      <c r="A18" s="4" t="s">
        <v>84</v>
      </c>
      <c r="B18" s="4">
        <v>38.97</v>
      </c>
      <c r="C18" s="4">
        <v>-77.383</v>
      </c>
      <c r="D18" s="4" t="s">
        <v>0</v>
      </c>
      <c r="E18" s="4" t="s">
        <v>85</v>
      </c>
      <c r="F18" s="4">
        <v>38</v>
      </c>
      <c r="G18" s="4">
        <v>-92</v>
      </c>
      <c r="H18" s="4">
        <v>1275.44938069713</v>
      </c>
      <c r="I18" s="4" t="s">
        <v>4</v>
      </c>
      <c r="J18" s="4">
        <v>1.155</v>
      </c>
      <c r="K18" s="4" t="s">
        <v>63</v>
      </c>
      <c r="L18" s="4">
        <v>1.649</v>
      </c>
      <c r="M18" s="4" t="s">
        <v>51</v>
      </c>
      <c r="N18" s="4">
        <v>2.162</v>
      </c>
      <c r="O18" s="2" t="e">
        <f t="shared" si="0"/>
        <v>#REF!</v>
      </c>
      <c r="P18" s="2"/>
      <c r="Q18" s="2" t="e">
        <f t="shared" si="1"/>
        <v>#REF!</v>
      </c>
      <c r="R18" t="s">
        <v>237</v>
      </c>
    </row>
    <row r="19" spans="1:17" ht="12.75">
      <c r="A19" s="2" t="s">
        <v>49</v>
      </c>
      <c r="B19" s="2">
        <v>34.15</v>
      </c>
      <c r="C19" s="2">
        <v>-118.14</v>
      </c>
      <c r="D19" s="2" t="s">
        <v>0</v>
      </c>
      <c r="E19" s="2" t="s">
        <v>50</v>
      </c>
      <c r="F19" s="2">
        <v>35</v>
      </c>
      <c r="G19" s="2">
        <v>-116</v>
      </c>
      <c r="H19" s="2">
        <v>217.528071645579</v>
      </c>
      <c r="I19" s="2" t="s">
        <v>51</v>
      </c>
      <c r="J19" s="2">
        <v>1.095</v>
      </c>
      <c r="K19" s="2" t="s">
        <v>52</v>
      </c>
      <c r="L19" s="2">
        <v>1.892</v>
      </c>
      <c r="M19" s="2" t="s">
        <v>53</v>
      </c>
      <c r="N19" s="2">
        <v>2.864</v>
      </c>
      <c r="O19" s="2" t="e">
        <f t="shared" si="0"/>
        <v>#REF!</v>
      </c>
      <c r="P19" s="2" t="e">
        <f>10^Q19</f>
        <v>#REF!</v>
      </c>
      <c r="Q19" s="2" t="e">
        <f t="shared" si="1"/>
        <v>#REF!</v>
      </c>
    </row>
    <row r="20" spans="1:17" ht="12.75">
      <c r="A20" s="3" t="s">
        <v>64</v>
      </c>
      <c r="B20" s="3">
        <v>40.44</v>
      </c>
      <c r="C20" s="3">
        <v>-80</v>
      </c>
      <c r="D20" s="3" t="s">
        <v>0</v>
      </c>
      <c r="E20" s="3" t="s">
        <v>66</v>
      </c>
      <c r="F20" s="3">
        <v>33</v>
      </c>
      <c r="G20" s="3">
        <v>-76</v>
      </c>
      <c r="H20" s="3">
        <v>900.566568815691</v>
      </c>
      <c r="I20" s="3" t="s">
        <v>45</v>
      </c>
      <c r="J20" s="3">
        <v>7.909</v>
      </c>
      <c r="K20" s="3" t="s">
        <v>62</v>
      </c>
      <c r="L20" s="3">
        <v>7.593</v>
      </c>
      <c r="M20" s="3" t="s">
        <v>63</v>
      </c>
      <c r="N20" s="3">
        <v>8.556</v>
      </c>
      <c r="O20" s="2" t="e">
        <f t="shared" si="0"/>
        <v>#REF!</v>
      </c>
      <c r="P20" s="2"/>
      <c r="Q20" s="2" t="e">
        <f t="shared" si="1"/>
        <v>#REF!</v>
      </c>
    </row>
    <row r="21" spans="1:17" ht="12.75">
      <c r="A21" s="4" t="s">
        <v>64</v>
      </c>
      <c r="B21" s="4">
        <v>40.44</v>
      </c>
      <c r="C21" s="4">
        <v>-80</v>
      </c>
      <c r="D21" s="4" t="s">
        <v>0</v>
      </c>
      <c r="E21" s="4" t="s">
        <v>65</v>
      </c>
      <c r="F21" s="4">
        <v>33</v>
      </c>
      <c r="G21" s="4">
        <v>-71</v>
      </c>
      <c r="H21" s="4">
        <v>1151.08555268479</v>
      </c>
      <c r="I21" s="4" t="s">
        <v>45</v>
      </c>
      <c r="J21" s="4">
        <v>7.685</v>
      </c>
      <c r="K21" s="4" t="s">
        <v>62</v>
      </c>
      <c r="L21" s="4">
        <v>7.512</v>
      </c>
      <c r="M21" s="4" t="s">
        <v>63</v>
      </c>
      <c r="N21" s="4">
        <v>8.09</v>
      </c>
      <c r="O21" s="2" t="e">
        <f t="shared" si="0"/>
        <v>#REF!</v>
      </c>
      <c r="P21" s="2"/>
      <c r="Q21" s="2" t="e">
        <f t="shared" si="1"/>
        <v>#REF!</v>
      </c>
    </row>
    <row r="22" spans="1:17" ht="12.75">
      <c r="A22" s="2" t="s">
        <v>41</v>
      </c>
      <c r="B22" s="2">
        <v>42.442</v>
      </c>
      <c r="C22" s="2">
        <v>-76.5</v>
      </c>
      <c r="D22" s="2" t="s">
        <v>0</v>
      </c>
      <c r="E22" s="2" t="s">
        <v>164</v>
      </c>
      <c r="F22" s="2">
        <v>41</v>
      </c>
      <c r="G22" s="2">
        <v>-72</v>
      </c>
      <c r="H22" s="2">
        <v>406.373251725915</v>
      </c>
      <c r="I22" s="2" t="s">
        <v>57</v>
      </c>
      <c r="J22" s="2">
        <v>8.04</v>
      </c>
      <c r="K22" s="2" t="s">
        <v>43</v>
      </c>
      <c r="L22" s="2">
        <v>10.938</v>
      </c>
      <c r="M22" s="2" t="s">
        <v>44</v>
      </c>
      <c r="N22" s="2">
        <v>11.424</v>
      </c>
      <c r="O22" s="2" t="e">
        <f t="shared" si="0"/>
        <v>#REF!</v>
      </c>
      <c r="P22" s="2"/>
      <c r="Q22" s="2" t="e">
        <f t="shared" si="1"/>
        <v>#REF!</v>
      </c>
    </row>
    <row r="23" spans="1:17" ht="12.75">
      <c r="A23" s="3" t="s">
        <v>41</v>
      </c>
      <c r="B23" s="3">
        <v>41.48</v>
      </c>
      <c r="C23" s="3">
        <v>-81.68</v>
      </c>
      <c r="D23" s="3" t="s">
        <v>0</v>
      </c>
      <c r="E23" s="3" t="s">
        <v>42</v>
      </c>
      <c r="F23" s="3">
        <v>40</v>
      </c>
      <c r="G23" s="3">
        <v>-74</v>
      </c>
      <c r="H23" s="3">
        <v>667.384370694974</v>
      </c>
      <c r="I23" s="3" t="s">
        <v>43</v>
      </c>
      <c r="J23" s="3">
        <v>11.132</v>
      </c>
      <c r="K23" s="3" t="s">
        <v>44</v>
      </c>
      <c r="L23" s="3">
        <v>11.439</v>
      </c>
      <c r="M23" s="3" t="s">
        <v>45</v>
      </c>
      <c r="N23" s="3">
        <v>14.449</v>
      </c>
      <c r="O23" s="2" t="e">
        <f t="shared" si="0"/>
        <v>#REF!</v>
      </c>
      <c r="P23" s="2"/>
      <c r="Q23" s="2" t="e">
        <f t="shared" si="1"/>
        <v>#REF!</v>
      </c>
    </row>
    <row r="24" spans="1:17" ht="12.75">
      <c r="A24" s="3" t="s">
        <v>41</v>
      </c>
      <c r="B24" s="3">
        <v>41.48</v>
      </c>
      <c r="C24" s="3">
        <v>-81.68</v>
      </c>
      <c r="D24" s="3" t="s">
        <v>0</v>
      </c>
      <c r="E24" s="3" t="s">
        <v>114</v>
      </c>
      <c r="F24" s="3">
        <v>40</v>
      </c>
      <c r="G24" s="3">
        <v>-74</v>
      </c>
      <c r="H24" s="3">
        <v>667.384370694974</v>
      </c>
      <c r="I24" s="3" t="s">
        <v>57</v>
      </c>
      <c r="J24" s="3">
        <v>8.176</v>
      </c>
      <c r="K24" s="3" t="s">
        <v>57</v>
      </c>
      <c r="L24" s="3">
        <v>8.381</v>
      </c>
      <c r="M24" s="3" t="s">
        <v>43</v>
      </c>
      <c r="N24" s="3">
        <v>11.193</v>
      </c>
      <c r="O24" s="2" t="e">
        <f t="shared" si="0"/>
        <v>#REF!</v>
      </c>
      <c r="P24" s="2"/>
      <c r="Q24" s="2" t="e">
        <f t="shared" si="1"/>
        <v>#REF!</v>
      </c>
    </row>
    <row r="25" spans="1:17" ht="12.75">
      <c r="A25" s="3" t="s">
        <v>41</v>
      </c>
      <c r="B25" s="3">
        <v>41.48</v>
      </c>
      <c r="C25" s="3">
        <v>-81.68</v>
      </c>
      <c r="D25" s="3" t="s">
        <v>0</v>
      </c>
      <c r="E25" s="3" t="s">
        <v>223</v>
      </c>
      <c r="F25" s="3">
        <v>40</v>
      </c>
      <c r="G25" s="3">
        <v>-74</v>
      </c>
      <c r="H25" s="3">
        <v>667.384370694974</v>
      </c>
      <c r="I25" s="3" t="s">
        <v>57</v>
      </c>
      <c r="J25" s="3">
        <v>8.677</v>
      </c>
      <c r="K25" s="3" t="s">
        <v>57</v>
      </c>
      <c r="L25" s="3">
        <v>8.949</v>
      </c>
      <c r="M25" s="3" t="s">
        <v>43</v>
      </c>
      <c r="N25" s="3">
        <v>11.655</v>
      </c>
      <c r="O25" s="2" t="e">
        <f t="shared" si="0"/>
        <v>#REF!</v>
      </c>
      <c r="P25" s="2"/>
      <c r="Q25" s="2" t="e">
        <f t="shared" si="1"/>
        <v>#REF!</v>
      </c>
    </row>
    <row r="26" spans="1:17" ht="12.75">
      <c r="A26" s="2" t="s">
        <v>133</v>
      </c>
      <c r="B26" s="2">
        <v>38.987</v>
      </c>
      <c r="C26" s="2">
        <v>-76.933</v>
      </c>
      <c r="D26" s="2" t="s">
        <v>0</v>
      </c>
      <c r="E26" s="2" t="s">
        <v>134</v>
      </c>
      <c r="F26" s="2">
        <v>39</v>
      </c>
      <c r="G26" s="2">
        <v>-78</v>
      </c>
      <c r="H26" s="2">
        <v>92.2242050559801</v>
      </c>
      <c r="I26" s="2" t="s">
        <v>63</v>
      </c>
      <c r="J26" s="2">
        <v>1.201</v>
      </c>
      <c r="K26" s="2" t="s">
        <v>135</v>
      </c>
      <c r="L26" s="2">
        <v>1.845</v>
      </c>
      <c r="M26" s="2" t="s">
        <v>45</v>
      </c>
      <c r="N26" s="2">
        <v>2.573</v>
      </c>
      <c r="O26" s="2" t="e">
        <f t="shared" si="0"/>
        <v>#REF!</v>
      </c>
      <c r="P26" s="2" t="e">
        <f>10^Q26</f>
        <v>#REF!</v>
      </c>
      <c r="Q26" s="2" t="e">
        <f t="shared" si="1"/>
        <v>#REF!</v>
      </c>
    </row>
    <row r="27" spans="1:17" ht="12.75">
      <c r="A27" s="2" t="s">
        <v>141</v>
      </c>
      <c r="B27" s="2">
        <v>39.005</v>
      </c>
      <c r="C27" s="2">
        <v>-76.867</v>
      </c>
      <c r="D27" s="2" t="s">
        <v>0</v>
      </c>
      <c r="E27" s="2" t="s">
        <v>142</v>
      </c>
      <c r="F27" s="2">
        <v>38</v>
      </c>
      <c r="G27" s="2">
        <v>-75</v>
      </c>
      <c r="H27" s="2">
        <v>197.180350038641</v>
      </c>
      <c r="I27" s="2" t="s">
        <v>63</v>
      </c>
      <c r="J27" s="2">
        <v>3.948</v>
      </c>
      <c r="K27" s="2" t="s">
        <v>45</v>
      </c>
      <c r="L27" s="2">
        <v>4.742</v>
      </c>
      <c r="M27" s="2" t="s">
        <v>135</v>
      </c>
      <c r="N27" s="2">
        <v>6.178</v>
      </c>
      <c r="O27" s="2" t="e">
        <f t="shared" si="0"/>
        <v>#REF!</v>
      </c>
      <c r="P27" s="2" t="e">
        <f>10^Q27</f>
        <v>#REF!</v>
      </c>
      <c r="Q27" s="2" t="e">
        <f t="shared" si="1"/>
        <v>#REF!</v>
      </c>
    </row>
    <row r="28" spans="1:17" ht="12.75">
      <c r="A28" s="2" t="s">
        <v>92</v>
      </c>
      <c r="B28" s="2">
        <v>37.873</v>
      </c>
      <c r="C28" s="2">
        <v>-122.267</v>
      </c>
      <c r="D28" s="2" t="s">
        <v>0</v>
      </c>
      <c r="E28" s="2" t="s">
        <v>125</v>
      </c>
      <c r="F28" s="2">
        <v>37</v>
      </c>
      <c r="G28" s="2">
        <v>-121</v>
      </c>
      <c r="H28" s="2">
        <v>148.109103808082</v>
      </c>
      <c r="I28" s="2" t="s">
        <v>38</v>
      </c>
      <c r="J28" s="2">
        <v>3.072</v>
      </c>
      <c r="K28" s="2" t="s">
        <v>1</v>
      </c>
      <c r="L28" s="2">
        <v>2.262</v>
      </c>
      <c r="M28" s="2" t="s">
        <v>43</v>
      </c>
      <c r="N28" s="2">
        <v>82.533</v>
      </c>
      <c r="O28" s="2" t="e">
        <f t="shared" si="0"/>
        <v>#REF!</v>
      </c>
      <c r="P28" s="2" t="e">
        <f>10^Q28</f>
        <v>#REF!</v>
      </c>
      <c r="Q28" s="2" t="e">
        <f t="shared" si="1"/>
        <v>#REF!</v>
      </c>
    </row>
    <row r="29" spans="1:17" ht="12.75">
      <c r="A29" s="2" t="s">
        <v>131</v>
      </c>
      <c r="B29" s="2">
        <v>41</v>
      </c>
      <c r="C29" s="2">
        <v>-88</v>
      </c>
      <c r="D29" s="2" t="s">
        <v>0</v>
      </c>
      <c r="E29" s="2" t="s">
        <v>232</v>
      </c>
      <c r="F29" s="2">
        <v>42</v>
      </c>
      <c r="G29" s="2">
        <v>-88</v>
      </c>
      <c r="H29" s="2">
        <v>111.195056319243</v>
      </c>
      <c r="I29" s="2" t="s">
        <v>4</v>
      </c>
      <c r="J29" s="2">
        <v>2.18</v>
      </c>
      <c r="K29" s="2" t="s">
        <v>6</v>
      </c>
      <c r="L29" s="2">
        <v>7.131</v>
      </c>
      <c r="M29" s="2" t="s">
        <v>103</v>
      </c>
      <c r="N29" s="2">
        <v>7.395</v>
      </c>
      <c r="O29" s="2" t="e">
        <f t="shared" si="0"/>
        <v>#REF!</v>
      </c>
      <c r="P29" s="2" t="e">
        <f>10^Q29</f>
        <v>#REF!</v>
      </c>
      <c r="Q29" s="2" t="e">
        <f t="shared" si="1"/>
        <v>#REF!</v>
      </c>
    </row>
    <row r="30" spans="1:17" ht="12.75">
      <c r="A30" s="2" t="s">
        <v>131</v>
      </c>
      <c r="B30" s="2">
        <v>41.85</v>
      </c>
      <c r="C30" s="2">
        <v>-88.31</v>
      </c>
      <c r="D30" s="2" t="s">
        <v>0</v>
      </c>
      <c r="E30" s="2" t="s">
        <v>220</v>
      </c>
      <c r="F30" s="2">
        <v>45</v>
      </c>
      <c r="G30" s="2">
        <v>-87</v>
      </c>
      <c r="H30" s="2">
        <v>365.878026813856</v>
      </c>
      <c r="I30" s="2" t="s">
        <v>4</v>
      </c>
      <c r="J30" s="2">
        <v>2.388</v>
      </c>
      <c r="K30" s="2" t="s">
        <v>6</v>
      </c>
      <c r="L30" s="2">
        <v>8.962</v>
      </c>
      <c r="M30" s="2" t="s">
        <v>74</v>
      </c>
      <c r="N30" s="2">
        <v>9.642</v>
      </c>
      <c r="O30" s="2" t="e">
        <f t="shared" si="0"/>
        <v>#REF!</v>
      </c>
      <c r="P30" s="2"/>
      <c r="Q30" s="2" t="e">
        <f t="shared" si="1"/>
        <v>#REF!</v>
      </c>
    </row>
    <row r="31" spans="1:17" ht="12.75">
      <c r="A31" s="3" t="s">
        <v>131</v>
      </c>
      <c r="B31" s="3">
        <v>41.85</v>
      </c>
      <c r="C31" s="3">
        <v>-88.31</v>
      </c>
      <c r="D31" s="3" t="s">
        <v>0</v>
      </c>
      <c r="E31" s="3" t="s">
        <v>132</v>
      </c>
      <c r="F31" s="3">
        <v>47</v>
      </c>
      <c r="G31" s="3">
        <v>-87</v>
      </c>
      <c r="H31" s="3">
        <v>582.002102736005</v>
      </c>
      <c r="I31" s="3" t="s">
        <v>4</v>
      </c>
      <c r="J31" s="3">
        <v>2.297</v>
      </c>
      <c r="K31" s="3" t="s">
        <v>103</v>
      </c>
      <c r="L31" s="3">
        <v>7.641</v>
      </c>
      <c r="M31" s="3" t="s">
        <v>74</v>
      </c>
      <c r="N31" s="3">
        <v>8.642</v>
      </c>
      <c r="O31" s="2" t="e">
        <f t="shared" si="0"/>
        <v>#REF!</v>
      </c>
      <c r="P31" s="2"/>
      <c r="Q31" s="2" t="e">
        <f t="shared" si="1"/>
        <v>#REF!</v>
      </c>
    </row>
    <row r="32" spans="1:17" ht="12.75">
      <c r="A32" s="2" t="s">
        <v>181</v>
      </c>
      <c r="B32" s="2">
        <v>47.61</v>
      </c>
      <c r="C32" s="2">
        <v>-122.33</v>
      </c>
      <c r="D32" s="2" t="s">
        <v>0</v>
      </c>
      <c r="E32" s="2" t="s">
        <v>182</v>
      </c>
      <c r="F32" s="2">
        <v>44</v>
      </c>
      <c r="G32" s="2">
        <v>-122</v>
      </c>
      <c r="H32" s="2">
        <v>402.226821418935</v>
      </c>
      <c r="I32" s="2" t="s">
        <v>37</v>
      </c>
      <c r="J32" s="2">
        <v>6.048</v>
      </c>
      <c r="K32" s="2" t="s">
        <v>4</v>
      </c>
      <c r="L32" s="2">
        <v>52.455</v>
      </c>
      <c r="M32" s="2" t="s">
        <v>6</v>
      </c>
      <c r="N32" s="2">
        <v>56.513</v>
      </c>
      <c r="O32" s="2" t="e">
        <f t="shared" si="0"/>
        <v>#REF!</v>
      </c>
      <c r="P32" s="2"/>
      <c r="Q32" s="2" t="e">
        <f t="shared" si="1"/>
        <v>#REF!</v>
      </c>
    </row>
    <row r="33" spans="1:17" ht="12.75">
      <c r="A33" s="3" t="s">
        <v>195</v>
      </c>
      <c r="B33" s="3">
        <v>42.38</v>
      </c>
      <c r="C33" s="3">
        <v>-71.06</v>
      </c>
      <c r="D33" s="3" t="s">
        <v>0</v>
      </c>
      <c r="E33" s="3" t="s">
        <v>196</v>
      </c>
      <c r="F33" s="3">
        <v>34</v>
      </c>
      <c r="G33" s="3">
        <v>-71</v>
      </c>
      <c r="H33" s="3">
        <v>931.828550449963</v>
      </c>
      <c r="I33" s="3" t="s">
        <v>56</v>
      </c>
      <c r="J33" s="3">
        <v>3.209</v>
      </c>
      <c r="K33" s="3" t="s">
        <v>57</v>
      </c>
      <c r="L33" s="3">
        <v>5.524</v>
      </c>
      <c r="M33" s="3" t="s">
        <v>43</v>
      </c>
      <c r="N33" s="3">
        <v>8.458</v>
      </c>
      <c r="O33" s="2" t="e">
        <f t="shared" si="0"/>
        <v>#REF!</v>
      </c>
      <c r="P33" s="2"/>
      <c r="Q33" s="2" t="e">
        <f t="shared" si="1"/>
        <v>#REF!</v>
      </c>
    </row>
    <row r="34" spans="1:17" ht="12.75">
      <c r="A34" s="3" t="s">
        <v>155</v>
      </c>
      <c r="B34" s="3">
        <v>42.032</v>
      </c>
      <c r="C34" s="3">
        <v>-93.617</v>
      </c>
      <c r="D34" s="3" t="s">
        <v>0</v>
      </c>
      <c r="E34" s="3" t="s">
        <v>156</v>
      </c>
      <c r="F34" s="3">
        <v>45</v>
      </c>
      <c r="G34" s="3">
        <v>-99</v>
      </c>
      <c r="H34" s="3">
        <v>545.07772877888</v>
      </c>
      <c r="I34" s="3" t="s">
        <v>4</v>
      </c>
      <c r="J34" s="3">
        <v>9.206</v>
      </c>
      <c r="K34" s="3" t="s">
        <v>5</v>
      </c>
      <c r="L34" s="3">
        <v>10</v>
      </c>
      <c r="M34" s="3" t="s">
        <v>78</v>
      </c>
      <c r="N34" s="3">
        <v>13.676</v>
      </c>
      <c r="O34" s="2" t="e">
        <f aca="true" t="shared" si="3" ref="O34:O65">O33+20</f>
        <v>#REF!</v>
      </c>
      <c r="P34" s="2"/>
      <c r="Q34" s="2" t="e">
        <f aca="true" t="shared" si="4" ref="Q34:Q65">Q33+0.05</f>
        <v>#REF!</v>
      </c>
    </row>
    <row r="35" spans="1:17" ht="12.75">
      <c r="A35" s="2" t="s">
        <v>101</v>
      </c>
      <c r="B35" s="2">
        <v>39.16</v>
      </c>
      <c r="C35" s="2">
        <v>-86.53</v>
      </c>
      <c r="D35" s="2" t="s">
        <v>0</v>
      </c>
      <c r="E35" s="2" t="s">
        <v>102</v>
      </c>
      <c r="F35" s="2">
        <v>39</v>
      </c>
      <c r="G35" s="2">
        <v>-85</v>
      </c>
      <c r="H35" s="2">
        <v>133.256412979998</v>
      </c>
      <c r="I35" s="2" t="s">
        <v>103</v>
      </c>
      <c r="J35" s="2">
        <v>2.673</v>
      </c>
      <c r="K35" s="2" t="s">
        <v>4</v>
      </c>
      <c r="L35" s="2">
        <v>6.423</v>
      </c>
      <c r="M35" s="2" t="s">
        <v>5</v>
      </c>
      <c r="N35" s="2">
        <v>8</v>
      </c>
      <c r="O35" s="2" t="e">
        <f t="shared" si="3"/>
        <v>#REF!</v>
      </c>
      <c r="P35" s="2" t="e">
        <f>10^Q35</f>
        <v>#REF!</v>
      </c>
      <c r="Q35" s="2" t="e">
        <f t="shared" si="4"/>
        <v>#REF!</v>
      </c>
    </row>
    <row r="36" spans="1:17" ht="12.75">
      <c r="A36" s="2" t="s">
        <v>101</v>
      </c>
      <c r="B36" s="2">
        <v>39.17</v>
      </c>
      <c r="C36" s="2">
        <v>-86.53</v>
      </c>
      <c r="D36" s="2" t="s">
        <v>0</v>
      </c>
      <c r="E36" s="2" t="s">
        <v>200</v>
      </c>
      <c r="F36" s="2">
        <v>39</v>
      </c>
      <c r="G36" s="2">
        <v>-85</v>
      </c>
      <c r="H36" s="2">
        <v>133.400128319574</v>
      </c>
      <c r="I36" s="2" t="s">
        <v>103</v>
      </c>
      <c r="J36" s="2">
        <v>2.893</v>
      </c>
      <c r="K36" s="2" t="s">
        <v>4</v>
      </c>
      <c r="L36" s="2">
        <v>6.616</v>
      </c>
      <c r="M36" s="2" t="s">
        <v>5</v>
      </c>
      <c r="N36" s="2">
        <v>8</v>
      </c>
      <c r="O36" s="2" t="e">
        <f t="shared" si="3"/>
        <v>#REF!</v>
      </c>
      <c r="P36" s="2" t="e">
        <f>10^Q36</f>
        <v>#REF!</v>
      </c>
      <c r="Q36" s="2" t="e">
        <f t="shared" si="4"/>
        <v>#REF!</v>
      </c>
    </row>
    <row r="37" spans="1:17" ht="12.75">
      <c r="A37" s="2" t="s">
        <v>72</v>
      </c>
      <c r="B37" s="2">
        <v>41.887</v>
      </c>
      <c r="C37" s="2">
        <v>-88.3</v>
      </c>
      <c r="D37" s="2" t="s">
        <v>0</v>
      </c>
      <c r="E37" s="2" t="s">
        <v>73</v>
      </c>
      <c r="F37" s="2">
        <v>42</v>
      </c>
      <c r="G37" s="2">
        <v>-87</v>
      </c>
      <c r="H37" s="2">
        <v>108.250383306221</v>
      </c>
      <c r="I37" s="2" t="s">
        <v>4</v>
      </c>
      <c r="J37" s="2">
        <v>7.31</v>
      </c>
      <c r="K37" s="2" t="s">
        <v>74</v>
      </c>
      <c r="L37" s="2">
        <v>13.984</v>
      </c>
      <c r="M37" s="2" t="s">
        <v>75</v>
      </c>
      <c r="N37" s="2">
        <v>17.483</v>
      </c>
      <c r="O37" s="2" t="e">
        <f t="shared" si="3"/>
        <v>#REF!</v>
      </c>
      <c r="P37" s="2" t="e">
        <f>10^Q37</f>
        <v>#REF!</v>
      </c>
      <c r="Q37" s="2" t="e">
        <f t="shared" si="4"/>
        <v>#REF!</v>
      </c>
    </row>
    <row r="38" spans="1:17" ht="12.75">
      <c r="A38" s="3" t="s">
        <v>172</v>
      </c>
      <c r="B38" s="3">
        <v>35.47</v>
      </c>
      <c r="C38" s="3">
        <v>-97.51</v>
      </c>
      <c r="D38" s="3" t="s">
        <v>0</v>
      </c>
      <c r="E38" s="3" t="s">
        <v>203</v>
      </c>
      <c r="F38" s="3">
        <v>41</v>
      </c>
      <c r="G38" s="3">
        <v>-92</v>
      </c>
      <c r="H38" s="3">
        <v>780.468008715894</v>
      </c>
      <c r="I38" s="3" t="s">
        <v>4</v>
      </c>
      <c r="J38" s="3">
        <v>19.008</v>
      </c>
      <c r="K38" s="3" t="s">
        <v>174</v>
      </c>
      <c r="L38" s="3">
        <v>21.939</v>
      </c>
      <c r="M38" s="3" t="s">
        <v>5</v>
      </c>
      <c r="N38" s="3">
        <v>23</v>
      </c>
      <c r="O38" s="2" t="e">
        <f t="shared" si="3"/>
        <v>#REF!</v>
      </c>
      <c r="P38" s="2"/>
      <c r="Q38" s="2" t="e">
        <f t="shared" si="4"/>
        <v>#REF!</v>
      </c>
    </row>
    <row r="39" spans="1:17" ht="12.75">
      <c r="A39" s="3" t="s">
        <v>172</v>
      </c>
      <c r="B39" s="3">
        <v>35.95</v>
      </c>
      <c r="C39" s="3">
        <v>-97.26</v>
      </c>
      <c r="D39" s="3" t="s">
        <v>0</v>
      </c>
      <c r="E39" s="3" t="s">
        <v>173</v>
      </c>
      <c r="F39" s="3">
        <v>43</v>
      </c>
      <c r="G39" s="3">
        <v>-95</v>
      </c>
      <c r="H39" s="3">
        <v>807.476771164639</v>
      </c>
      <c r="I39" s="3" t="s">
        <v>174</v>
      </c>
      <c r="J39" s="3">
        <v>18.896</v>
      </c>
      <c r="K39" s="3" t="s">
        <v>4</v>
      </c>
      <c r="L39" s="3">
        <v>19.056</v>
      </c>
      <c r="M39" s="3" t="s">
        <v>6</v>
      </c>
      <c r="N39" s="3">
        <v>25.647</v>
      </c>
      <c r="O39" s="2" t="e">
        <f t="shared" si="3"/>
        <v>#REF!</v>
      </c>
      <c r="P39" s="2"/>
      <c r="Q39" s="2" t="e">
        <f t="shared" si="4"/>
        <v>#REF!</v>
      </c>
    </row>
    <row r="40" spans="1:17" ht="12.75">
      <c r="A40" s="2" t="s">
        <v>24</v>
      </c>
      <c r="B40" s="2">
        <v>45.5</v>
      </c>
      <c r="C40" s="2">
        <v>-75.6</v>
      </c>
      <c r="D40" s="2" t="s">
        <v>14</v>
      </c>
      <c r="E40" s="2" t="s">
        <v>25</v>
      </c>
      <c r="F40" s="2">
        <v>45</v>
      </c>
      <c r="G40" s="2">
        <v>-75</v>
      </c>
      <c r="H40" s="2">
        <v>72.7812861157067</v>
      </c>
      <c r="I40" s="2" t="s">
        <v>26</v>
      </c>
      <c r="J40" s="2">
        <v>3.367</v>
      </c>
      <c r="K40" s="2" t="s">
        <v>27</v>
      </c>
      <c r="L40" s="2">
        <v>4</v>
      </c>
      <c r="M40" s="2" t="s">
        <v>28</v>
      </c>
      <c r="N40" s="2">
        <v>12.353</v>
      </c>
      <c r="O40" s="2" t="e">
        <f t="shared" si="3"/>
        <v>#REF!</v>
      </c>
      <c r="P40" s="2" t="e">
        <f aca="true" t="shared" si="5" ref="P40:P47">10^Q40</f>
        <v>#REF!</v>
      </c>
      <c r="Q40" s="2" t="e">
        <f t="shared" si="4"/>
        <v>#REF!</v>
      </c>
    </row>
    <row r="41" spans="1:17" ht="12.75">
      <c r="A41" s="2" t="s">
        <v>76</v>
      </c>
      <c r="B41" s="2">
        <v>41.883</v>
      </c>
      <c r="C41" s="2">
        <v>-87.617</v>
      </c>
      <c r="D41" s="2" t="s">
        <v>0</v>
      </c>
      <c r="E41" s="2" t="s">
        <v>77</v>
      </c>
      <c r="F41" s="2">
        <v>42</v>
      </c>
      <c r="G41" s="2">
        <v>-87</v>
      </c>
      <c r="H41" s="2">
        <v>52.663962857058</v>
      </c>
      <c r="I41" s="2" t="s">
        <v>4</v>
      </c>
      <c r="J41" s="2">
        <v>7.303</v>
      </c>
      <c r="K41" s="2" t="s">
        <v>78</v>
      </c>
      <c r="L41" s="2">
        <v>15.591</v>
      </c>
      <c r="M41" s="2" t="s">
        <v>75</v>
      </c>
      <c r="N41" s="2">
        <v>17.602</v>
      </c>
      <c r="O41" s="2" t="e">
        <f t="shared" si="3"/>
        <v>#REF!</v>
      </c>
      <c r="P41" s="2" t="e">
        <f t="shared" si="5"/>
        <v>#REF!</v>
      </c>
      <c r="Q41" s="2" t="e">
        <f t="shared" si="4"/>
        <v>#REF!</v>
      </c>
    </row>
    <row r="42" spans="1:17" ht="12.75">
      <c r="A42" s="2" t="s">
        <v>213</v>
      </c>
      <c r="B42" s="2">
        <v>48.43</v>
      </c>
      <c r="C42" s="2">
        <v>-123.35</v>
      </c>
      <c r="D42" s="2" t="s">
        <v>14</v>
      </c>
      <c r="E42" s="2" t="s">
        <v>214</v>
      </c>
      <c r="F42" s="2">
        <v>49</v>
      </c>
      <c r="G42" s="2">
        <v>-122</v>
      </c>
      <c r="H42" s="2">
        <v>117.585335970672</v>
      </c>
      <c r="I42" s="2" t="s">
        <v>16</v>
      </c>
      <c r="J42" s="2">
        <v>2.763</v>
      </c>
      <c r="K42" s="2" t="s">
        <v>38</v>
      </c>
      <c r="L42" s="2">
        <v>23.81</v>
      </c>
      <c r="M42" s="2" t="s">
        <v>17</v>
      </c>
      <c r="N42" s="2">
        <v>26.605</v>
      </c>
      <c r="O42" s="2" t="e">
        <f t="shared" si="3"/>
        <v>#REF!</v>
      </c>
      <c r="P42" s="2" t="e">
        <f t="shared" si="5"/>
        <v>#REF!</v>
      </c>
      <c r="Q42" s="2" t="e">
        <f t="shared" si="4"/>
        <v>#REF!</v>
      </c>
    </row>
    <row r="43" spans="1:17" ht="12.75">
      <c r="A43" s="2" t="s">
        <v>183</v>
      </c>
      <c r="B43" s="2">
        <v>42.38</v>
      </c>
      <c r="C43" s="2">
        <v>-71.11</v>
      </c>
      <c r="D43" s="2" t="s">
        <v>0</v>
      </c>
      <c r="E43" s="2" t="s">
        <v>184</v>
      </c>
      <c r="F43" s="2">
        <v>42</v>
      </c>
      <c r="G43" s="2">
        <v>-71</v>
      </c>
      <c r="H43" s="2">
        <v>43.2150994063542</v>
      </c>
      <c r="I43" s="2" t="s">
        <v>56</v>
      </c>
      <c r="J43" s="2">
        <v>3.775</v>
      </c>
      <c r="K43" s="2" t="s">
        <v>57</v>
      </c>
      <c r="L43" s="2">
        <v>5.691</v>
      </c>
      <c r="M43" s="2" t="s">
        <v>57</v>
      </c>
      <c r="N43" s="2">
        <v>5.986</v>
      </c>
      <c r="O43" s="2" t="e">
        <f t="shared" si="3"/>
        <v>#REF!</v>
      </c>
      <c r="P43" s="2" t="e">
        <f t="shared" si="5"/>
        <v>#REF!</v>
      </c>
      <c r="Q43" s="2" t="e">
        <f t="shared" si="4"/>
        <v>#REF!</v>
      </c>
    </row>
    <row r="44" spans="1:17" ht="12.75">
      <c r="A44" s="2" t="s">
        <v>112</v>
      </c>
      <c r="B44" s="2">
        <v>42.73</v>
      </c>
      <c r="C44" s="2">
        <v>-84.43</v>
      </c>
      <c r="D44" s="2" t="s">
        <v>0</v>
      </c>
      <c r="E44" s="2" t="s">
        <v>171</v>
      </c>
      <c r="F44" s="2">
        <v>43</v>
      </c>
      <c r="G44" s="2">
        <v>-84</v>
      </c>
      <c r="H44" s="2">
        <v>46.1466389606703</v>
      </c>
      <c r="I44" s="2" t="s">
        <v>74</v>
      </c>
      <c r="J44" s="2">
        <v>9.555</v>
      </c>
      <c r="K44" s="2" t="s">
        <v>4</v>
      </c>
      <c r="L44" s="2">
        <v>11.584</v>
      </c>
      <c r="M44" s="2" t="s">
        <v>5</v>
      </c>
      <c r="N44" s="2">
        <v>13</v>
      </c>
      <c r="O44" s="2" t="e">
        <f t="shared" si="3"/>
        <v>#REF!</v>
      </c>
      <c r="P44" s="2" t="e">
        <f t="shared" si="5"/>
        <v>#REF!</v>
      </c>
      <c r="Q44" s="2" t="e">
        <f t="shared" si="4"/>
        <v>#REF!</v>
      </c>
    </row>
    <row r="45" spans="1:17" ht="12.75">
      <c r="A45" s="2" t="s">
        <v>112</v>
      </c>
      <c r="B45" s="2">
        <v>42.735</v>
      </c>
      <c r="C45" s="2">
        <v>-84.467</v>
      </c>
      <c r="D45" s="2" t="s">
        <v>0</v>
      </c>
      <c r="E45" s="2" t="s">
        <v>113</v>
      </c>
      <c r="F45" s="2">
        <v>43</v>
      </c>
      <c r="G45" s="2">
        <v>-84</v>
      </c>
      <c r="H45" s="2">
        <v>48.1330300105056</v>
      </c>
      <c r="I45" s="2" t="s">
        <v>74</v>
      </c>
      <c r="J45" s="2">
        <v>9.735</v>
      </c>
      <c r="K45" s="2" t="s">
        <v>4</v>
      </c>
      <c r="L45" s="2">
        <v>12.093</v>
      </c>
      <c r="M45" s="2" t="s">
        <v>5</v>
      </c>
      <c r="N45" s="2">
        <v>14</v>
      </c>
      <c r="O45" s="2" t="e">
        <f t="shared" si="3"/>
        <v>#REF!</v>
      </c>
      <c r="P45" s="2" t="e">
        <f t="shared" si="5"/>
        <v>#REF!</v>
      </c>
      <c r="Q45" s="2" t="e">
        <f t="shared" si="4"/>
        <v>#REF!</v>
      </c>
    </row>
    <row r="46" spans="1:17" ht="12.75">
      <c r="A46" s="2" t="s">
        <v>87</v>
      </c>
      <c r="B46" s="2">
        <v>37.873</v>
      </c>
      <c r="C46" s="2">
        <v>-122.267</v>
      </c>
      <c r="D46" s="2" t="s">
        <v>0</v>
      </c>
      <c r="E46" s="2" t="s">
        <v>88</v>
      </c>
      <c r="F46" s="2">
        <v>38</v>
      </c>
      <c r="G46" s="2">
        <v>-121</v>
      </c>
      <c r="H46" s="2">
        <v>112.007037889544</v>
      </c>
      <c r="I46" s="2" t="s">
        <v>89</v>
      </c>
      <c r="J46" s="2">
        <v>1.321</v>
      </c>
      <c r="K46" s="2" t="s">
        <v>5</v>
      </c>
      <c r="L46" s="2">
        <v>54</v>
      </c>
      <c r="M46" s="2" t="s">
        <v>6</v>
      </c>
      <c r="N46" s="2">
        <v>58.409</v>
      </c>
      <c r="O46" s="2" t="e">
        <f t="shared" si="3"/>
        <v>#REF!</v>
      </c>
      <c r="P46" s="2" t="e">
        <f t="shared" si="5"/>
        <v>#REF!</v>
      </c>
      <c r="Q46" s="2" t="e">
        <f t="shared" si="4"/>
        <v>#REF!</v>
      </c>
    </row>
    <row r="47" spans="1:17" ht="12.75">
      <c r="A47" s="2" t="s">
        <v>58</v>
      </c>
      <c r="B47" s="2">
        <v>37.34</v>
      </c>
      <c r="C47" s="2">
        <v>-121.93</v>
      </c>
      <c r="D47" s="2" t="s">
        <v>0</v>
      </c>
      <c r="E47" s="2" t="s">
        <v>59</v>
      </c>
      <c r="F47" s="2">
        <v>37</v>
      </c>
      <c r="G47" s="2">
        <v>-121</v>
      </c>
      <c r="H47" s="2">
        <v>90.6610365325058</v>
      </c>
      <c r="I47" s="2" t="s">
        <v>38</v>
      </c>
      <c r="J47" s="2">
        <v>1.057</v>
      </c>
      <c r="K47" s="2" t="s">
        <v>1</v>
      </c>
      <c r="L47" s="2">
        <v>1.957</v>
      </c>
      <c r="M47" s="2" t="s">
        <v>43</v>
      </c>
      <c r="N47" s="2">
        <v>84.535</v>
      </c>
      <c r="O47" s="2" t="e">
        <f t="shared" si="3"/>
        <v>#REF!</v>
      </c>
      <c r="P47" s="2" t="e">
        <f t="shared" si="5"/>
        <v>#REF!</v>
      </c>
      <c r="Q47" s="2" t="e">
        <f t="shared" si="4"/>
        <v>#REF!</v>
      </c>
    </row>
    <row r="48" spans="1:17" ht="12.75">
      <c r="A48" s="3" t="s">
        <v>117</v>
      </c>
      <c r="B48" s="3">
        <v>32.217</v>
      </c>
      <c r="C48" s="3">
        <v>-110.967</v>
      </c>
      <c r="D48" s="3" t="s">
        <v>0</v>
      </c>
      <c r="E48" s="3" t="s">
        <v>118</v>
      </c>
      <c r="F48" s="3">
        <v>33</v>
      </c>
      <c r="G48" s="3">
        <v>-117</v>
      </c>
      <c r="H48" s="3">
        <v>571.67860012629</v>
      </c>
      <c r="I48" s="3" t="s">
        <v>111</v>
      </c>
      <c r="J48" s="3">
        <v>11</v>
      </c>
      <c r="K48" s="3" t="s">
        <v>119</v>
      </c>
      <c r="L48" s="3">
        <v>11.613</v>
      </c>
      <c r="M48" s="3" t="s">
        <v>51</v>
      </c>
      <c r="N48" s="3">
        <v>15.737</v>
      </c>
      <c r="O48" s="2" t="e">
        <f t="shared" si="3"/>
        <v>#REF!</v>
      </c>
      <c r="P48" s="2"/>
      <c r="Q48" s="2" t="e">
        <f t="shared" si="4"/>
        <v>#REF!</v>
      </c>
    </row>
    <row r="49" spans="1:17" ht="12.75">
      <c r="A49" s="2" t="s">
        <v>31</v>
      </c>
      <c r="B49" s="2">
        <v>45.417</v>
      </c>
      <c r="C49" s="2">
        <v>-75.7</v>
      </c>
      <c r="D49" s="2" t="s">
        <v>14</v>
      </c>
      <c r="E49" s="2" t="s">
        <v>32</v>
      </c>
      <c r="F49" s="2">
        <v>45</v>
      </c>
      <c r="G49" s="2">
        <v>-74</v>
      </c>
      <c r="H49" s="2">
        <v>141.015637637</v>
      </c>
      <c r="I49" s="2" t="s">
        <v>27</v>
      </c>
      <c r="J49" s="2">
        <v>1</v>
      </c>
      <c r="K49" s="2" t="s">
        <v>28</v>
      </c>
      <c r="L49" s="2">
        <v>9.067</v>
      </c>
      <c r="M49" s="2" t="s">
        <v>33</v>
      </c>
      <c r="N49" s="2">
        <v>16.166</v>
      </c>
      <c r="O49" s="2" t="e">
        <f t="shared" si="3"/>
        <v>#REF!</v>
      </c>
      <c r="P49" s="2" t="e">
        <f>10^Q49</f>
        <v>#REF!</v>
      </c>
      <c r="Q49" s="2" t="e">
        <f t="shared" si="4"/>
        <v>#REF!</v>
      </c>
    </row>
    <row r="50" spans="1:17" ht="12.75">
      <c r="A50" s="2" t="s">
        <v>197</v>
      </c>
      <c r="B50" s="2">
        <v>38.85</v>
      </c>
      <c r="C50" s="2">
        <v>-77.04</v>
      </c>
      <c r="D50" s="2" t="s">
        <v>0</v>
      </c>
      <c r="E50" s="2" t="s">
        <v>198</v>
      </c>
      <c r="F50" s="2">
        <v>39</v>
      </c>
      <c r="G50" s="2">
        <v>-76</v>
      </c>
      <c r="H50" s="2">
        <v>91.4989509246913</v>
      </c>
      <c r="I50" s="2" t="s">
        <v>62</v>
      </c>
      <c r="J50" s="2">
        <v>7.219</v>
      </c>
      <c r="K50" s="2" t="s">
        <v>63</v>
      </c>
      <c r="L50" s="2">
        <v>7.655</v>
      </c>
      <c r="M50" s="2" t="s">
        <v>135</v>
      </c>
      <c r="N50" s="2">
        <v>8.28</v>
      </c>
      <c r="O50" s="2" t="e">
        <f t="shared" si="3"/>
        <v>#REF!</v>
      </c>
      <c r="P50" s="2" t="e">
        <f>10^Q50</f>
        <v>#REF!</v>
      </c>
      <c r="Q50" s="2" t="e">
        <f t="shared" si="4"/>
        <v>#REF!</v>
      </c>
    </row>
    <row r="51" spans="1:17" ht="12.75">
      <c r="A51" s="2" t="s">
        <v>81</v>
      </c>
      <c r="B51" s="2">
        <v>40.849</v>
      </c>
      <c r="C51" s="2">
        <v>-73.867</v>
      </c>
      <c r="D51" s="2" t="s">
        <v>0</v>
      </c>
      <c r="E51" s="2" t="s">
        <v>82</v>
      </c>
      <c r="F51" s="2">
        <v>40</v>
      </c>
      <c r="G51" s="2">
        <v>-73</v>
      </c>
      <c r="H51" s="2">
        <v>119.573877769209</v>
      </c>
      <c r="I51" s="2" t="s">
        <v>83</v>
      </c>
      <c r="J51" s="2">
        <v>2.625</v>
      </c>
      <c r="K51" s="2" t="s">
        <v>43</v>
      </c>
      <c r="L51" s="2">
        <v>3.772</v>
      </c>
      <c r="M51" s="2" t="s">
        <v>44</v>
      </c>
      <c r="N51" s="2">
        <v>4.022</v>
      </c>
      <c r="O51" s="2" t="e">
        <f t="shared" si="3"/>
        <v>#REF!</v>
      </c>
      <c r="P51" s="2" t="e">
        <f>10^Q51</f>
        <v>#REF!</v>
      </c>
      <c r="Q51" s="2" t="e">
        <f t="shared" si="4"/>
        <v>#REF!</v>
      </c>
    </row>
    <row r="52" spans="1:17" ht="12.75">
      <c r="A52" s="4" t="s">
        <v>60</v>
      </c>
      <c r="B52" s="4">
        <v>39.962</v>
      </c>
      <c r="C52" s="4">
        <v>-83</v>
      </c>
      <c r="D52" s="4" t="s">
        <v>0</v>
      </c>
      <c r="E52" s="4" t="s">
        <v>61</v>
      </c>
      <c r="F52" s="4">
        <v>30</v>
      </c>
      <c r="G52" s="4">
        <v>-76</v>
      </c>
      <c r="H52" s="4">
        <v>1277.13470785105</v>
      </c>
      <c r="I52" s="4" t="s">
        <v>45</v>
      </c>
      <c r="J52" s="4">
        <v>13.305</v>
      </c>
      <c r="K52" s="4" t="s">
        <v>62</v>
      </c>
      <c r="L52" s="4">
        <v>13.439</v>
      </c>
      <c r="M52" s="4" t="s">
        <v>63</v>
      </c>
      <c r="N52" s="4">
        <v>13.851</v>
      </c>
      <c r="O52" s="2" t="e">
        <f t="shared" si="3"/>
        <v>#REF!</v>
      </c>
      <c r="P52" s="2"/>
      <c r="Q52" s="2" t="e">
        <f t="shared" si="4"/>
        <v>#REF!</v>
      </c>
    </row>
    <row r="53" spans="1:17" ht="12.75">
      <c r="A53" s="2" t="s">
        <v>204</v>
      </c>
      <c r="B53" s="2">
        <v>36.11</v>
      </c>
      <c r="C53" s="2">
        <v>-97.01</v>
      </c>
      <c r="D53" s="2" t="s">
        <v>0</v>
      </c>
      <c r="E53" s="2" t="s">
        <v>205</v>
      </c>
      <c r="F53" s="2">
        <v>39</v>
      </c>
      <c r="G53" s="2">
        <v>-94</v>
      </c>
      <c r="H53" s="2">
        <v>416.682645045046</v>
      </c>
      <c r="I53" s="2" t="s">
        <v>174</v>
      </c>
      <c r="J53" s="2">
        <v>19.647</v>
      </c>
      <c r="K53" s="2" t="s">
        <v>4</v>
      </c>
      <c r="L53" s="2">
        <v>20.113</v>
      </c>
      <c r="M53" s="2" t="s">
        <v>5</v>
      </c>
      <c r="N53" s="2">
        <v>25</v>
      </c>
      <c r="O53" s="2" t="e">
        <f t="shared" si="3"/>
        <v>#REF!</v>
      </c>
      <c r="P53" s="2"/>
      <c r="Q53" s="2" t="e">
        <f t="shared" si="4"/>
        <v>#REF!</v>
      </c>
    </row>
    <row r="54" spans="1:17" ht="12.75">
      <c r="A54" s="4" t="s">
        <v>217</v>
      </c>
      <c r="B54" s="4">
        <v>35.13</v>
      </c>
      <c r="C54" s="4">
        <v>-97.26</v>
      </c>
      <c r="D54" s="4" t="s">
        <v>0</v>
      </c>
      <c r="E54" s="4" t="s">
        <v>218</v>
      </c>
      <c r="F54" s="4">
        <v>39</v>
      </c>
      <c r="G54" s="4">
        <v>-86</v>
      </c>
      <c r="H54" s="4">
        <v>1086.80336722846</v>
      </c>
      <c r="I54" s="4" t="s">
        <v>5</v>
      </c>
      <c r="J54" s="4">
        <v>20</v>
      </c>
      <c r="K54" s="4" t="s">
        <v>4</v>
      </c>
      <c r="L54" s="4">
        <v>24.323</v>
      </c>
      <c r="M54" s="4" t="s">
        <v>6</v>
      </c>
      <c r="N54" s="4">
        <v>24.618</v>
      </c>
      <c r="O54" s="2" t="e">
        <f t="shared" si="3"/>
        <v>#REF!</v>
      </c>
      <c r="P54" s="2"/>
      <c r="Q54" s="2" t="e">
        <f t="shared" si="4"/>
        <v>#REF!</v>
      </c>
    </row>
    <row r="55" spans="1:17" ht="12.75">
      <c r="A55" s="2" t="s">
        <v>215</v>
      </c>
      <c r="B55" s="2">
        <v>37.87</v>
      </c>
      <c r="C55" s="2">
        <v>-122.27</v>
      </c>
      <c r="D55" s="2" t="s">
        <v>0</v>
      </c>
      <c r="E55" s="2" t="s">
        <v>216</v>
      </c>
      <c r="F55" s="2">
        <v>38</v>
      </c>
      <c r="G55" s="2">
        <v>-121</v>
      </c>
      <c r="H55" s="2">
        <v>112.31203158401</v>
      </c>
      <c r="I55" s="2" t="s">
        <v>89</v>
      </c>
      <c r="J55" s="2">
        <v>1.307</v>
      </c>
      <c r="K55" s="2" t="s">
        <v>38</v>
      </c>
      <c r="L55" s="2">
        <v>3.591</v>
      </c>
      <c r="M55" s="2" t="s">
        <v>17</v>
      </c>
      <c r="N55" s="2">
        <v>55.202</v>
      </c>
      <c r="O55" s="2" t="e">
        <f t="shared" si="3"/>
        <v>#REF!</v>
      </c>
      <c r="P55" s="2" t="e">
        <f>10^Q55</f>
        <v>#REF!</v>
      </c>
      <c r="Q55" s="2" t="e">
        <f t="shared" si="4"/>
        <v>#REF!</v>
      </c>
    </row>
    <row r="56" spans="1:17" ht="12.75">
      <c r="A56" s="2" t="s">
        <v>187</v>
      </c>
      <c r="B56" s="2">
        <v>35.99</v>
      </c>
      <c r="C56" s="2">
        <v>-78.9</v>
      </c>
      <c r="D56" s="2" t="s">
        <v>0</v>
      </c>
      <c r="E56" s="2" t="s">
        <v>188</v>
      </c>
      <c r="F56" s="2">
        <v>36</v>
      </c>
      <c r="G56" s="2">
        <v>-77</v>
      </c>
      <c r="H56" s="2">
        <v>170.933193770895</v>
      </c>
      <c r="I56" s="2" t="s">
        <v>23</v>
      </c>
      <c r="J56" s="2">
        <v>2.637</v>
      </c>
      <c r="K56" s="2" t="s">
        <v>189</v>
      </c>
      <c r="L56" s="2">
        <v>15.355</v>
      </c>
      <c r="M56" s="2" t="s">
        <v>83</v>
      </c>
      <c r="N56" s="2">
        <v>16.531</v>
      </c>
      <c r="O56" s="2" t="e">
        <f t="shared" si="3"/>
        <v>#REF!</v>
      </c>
      <c r="P56" s="2" t="e">
        <f>10^Q56</f>
        <v>#REF!</v>
      </c>
      <c r="Q56" s="2" t="e">
        <f t="shared" si="4"/>
        <v>#REF!</v>
      </c>
    </row>
    <row r="57" spans="1:17" ht="12.75">
      <c r="A57" s="2" t="s">
        <v>93</v>
      </c>
      <c r="B57" s="2">
        <v>43.07</v>
      </c>
      <c r="C57" s="2">
        <v>-89.4</v>
      </c>
      <c r="D57" s="2" t="s">
        <v>0</v>
      </c>
      <c r="E57" s="2" t="s">
        <v>94</v>
      </c>
      <c r="F57" s="2">
        <v>39</v>
      </c>
      <c r="G57" s="2">
        <v>-87</v>
      </c>
      <c r="H57" s="2">
        <v>495.25436725826</v>
      </c>
      <c r="I57" s="2" t="s">
        <v>4</v>
      </c>
      <c r="J57" s="2">
        <v>5.705</v>
      </c>
      <c r="K57" s="2" t="s">
        <v>5</v>
      </c>
      <c r="L57" s="2">
        <v>6</v>
      </c>
      <c r="M57" s="2" t="s">
        <v>6</v>
      </c>
      <c r="N57" s="2">
        <v>10.649</v>
      </c>
      <c r="O57" s="2" t="e">
        <f t="shared" si="3"/>
        <v>#REF!</v>
      </c>
      <c r="P57" s="2"/>
      <c r="Q57" s="2" t="e">
        <f t="shared" si="4"/>
        <v>#REF!</v>
      </c>
    </row>
    <row r="58" spans="1:17" ht="12.75">
      <c r="A58" s="2" t="s">
        <v>233</v>
      </c>
      <c r="B58" s="2">
        <v>40.78</v>
      </c>
      <c r="C58" s="2">
        <v>-72.91</v>
      </c>
      <c r="D58" s="2" t="s">
        <v>0</v>
      </c>
      <c r="E58" s="2" t="s">
        <v>234</v>
      </c>
      <c r="F58" s="2">
        <v>40</v>
      </c>
      <c r="G58" s="2">
        <v>-74</v>
      </c>
      <c r="H58" s="2">
        <v>126.663929505447</v>
      </c>
      <c r="I58" s="2" t="s">
        <v>57</v>
      </c>
      <c r="J58" s="2">
        <v>2.958</v>
      </c>
      <c r="K58" s="2" t="s">
        <v>57</v>
      </c>
      <c r="L58" s="2">
        <v>3.154</v>
      </c>
      <c r="M58" s="2" t="s">
        <v>43</v>
      </c>
      <c r="N58" s="2">
        <v>5.885</v>
      </c>
      <c r="O58" s="2" t="e">
        <f t="shared" si="3"/>
        <v>#REF!</v>
      </c>
      <c r="P58" s="2" t="e">
        <f aca="true" t="shared" si="6" ref="P58:P64">10^Q58</f>
        <v>#REF!</v>
      </c>
      <c r="Q58" s="2" t="e">
        <f t="shared" si="4"/>
        <v>#REF!</v>
      </c>
    </row>
    <row r="59" spans="1:17" ht="12.75">
      <c r="A59" s="2" t="s">
        <v>159</v>
      </c>
      <c r="B59" s="2">
        <v>40.35</v>
      </c>
      <c r="C59" s="2">
        <v>-74.65</v>
      </c>
      <c r="D59" s="2" t="s">
        <v>0</v>
      </c>
      <c r="E59" s="2" t="s">
        <v>160</v>
      </c>
      <c r="F59" s="2">
        <v>40</v>
      </c>
      <c r="G59" s="2">
        <v>-74</v>
      </c>
      <c r="H59" s="2">
        <v>67.5603278282273</v>
      </c>
      <c r="I59" s="2" t="s">
        <v>43</v>
      </c>
      <c r="J59" s="2">
        <v>3.444</v>
      </c>
      <c r="K59" s="2" t="s">
        <v>57</v>
      </c>
      <c r="L59" s="2">
        <v>4.738</v>
      </c>
      <c r="M59" s="2" t="s">
        <v>57</v>
      </c>
      <c r="N59" s="2">
        <v>4.563</v>
      </c>
      <c r="O59" s="2" t="e">
        <f t="shared" si="3"/>
        <v>#REF!</v>
      </c>
      <c r="P59" s="2" t="e">
        <f t="shared" si="6"/>
        <v>#REF!</v>
      </c>
      <c r="Q59" s="2" t="e">
        <f t="shared" si="4"/>
        <v>#REF!</v>
      </c>
    </row>
    <row r="60" spans="1:17" ht="12.75">
      <c r="A60" s="2" t="s">
        <v>159</v>
      </c>
      <c r="B60" s="2">
        <v>40.35</v>
      </c>
      <c r="C60" s="2">
        <v>-74.66</v>
      </c>
      <c r="D60" s="2" t="s">
        <v>0</v>
      </c>
      <c r="E60" s="2" t="s">
        <v>176</v>
      </c>
      <c r="F60" s="2">
        <v>40</v>
      </c>
      <c r="G60" s="2">
        <v>-74</v>
      </c>
      <c r="H60" s="2">
        <v>68.2569967548476</v>
      </c>
      <c r="I60" s="2" t="s">
        <v>43</v>
      </c>
      <c r="J60" s="2">
        <v>2.875</v>
      </c>
      <c r="K60" s="2" t="s">
        <v>57</v>
      </c>
      <c r="L60" s="2">
        <v>3.944</v>
      </c>
      <c r="M60" s="2" t="s">
        <v>57</v>
      </c>
      <c r="N60" s="2">
        <v>4.243</v>
      </c>
      <c r="O60" s="2" t="e">
        <f t="shared" si="3"/>
        <v>#REF!</v>
      </c>
      <c r="P60" s="2" t="e">
        <f t="shared" si="6"/>
        <v>#REF!</v>
      </c>
      <c r="Q60" s="2" t="e">
        <f t="shared" si="4"/>
        <v>#REF!</v>
      </c>
    </row>
    <row r="61" spans="1:17" ht="12.75">
      <c r="A61" s="2" t="s">
        <v>159</v>
      </c>
      <c r="B61" s="2">
        <v>40.35</v>
      </c>
      <c r="C61" s="2">
        <v>-74.66</v>
      </c>
      <c r="D61" s="2" t="s">
        <v>0</v>
      </c>
      <c r="E61" s="2" t="s">
        <v>177</v>
      </c>
      <c r="F61" s="2">
        <v>40</v>
      </c>
      <c r="G61" s="2">
        <v>-74</v>
      </c>
      <c r="H61" s="2">
        <v>68.2569967548476</v>
      </c>
      <c r="I61" s="2" t="s">
        <v>43</v>
      </c>
      <c r="J61" s="2">
        <v>2.827</v>
      </c>
      <c r="K61" s="2" t="s">
        <v>57</v>
      </c>
      <c r="L61" s="2">
        <v>3.962</v>
      </c>
      <c r="M61" s="2" t="s">
        <v>57</v>
      </c>
      <c r="N61" s="2">
        <v>4.138</v>
      </c>
      <c r="O61" s="2" t="e">
        <f t="shared" si="3"/>
        <v>#REF!</v>
      </c>
      <c r="P61" s="2" t="e">
        <f t="shared" si="6"/>
        <v>#REF!</v>
      </c>
      <c r="Q61" s="2" t="e">
        <f t="shared" si="4"/>
        <v>#REF!</v>
      </c>
    </row>
    <row r="62" spans="1:17" ht="12.75">
      <c r="A62" s="2" t="s">
        <v>159</v>
      </c>
      <c r="B62" s="2">
        <v>40.35</v>
      </c>
      <c r="C62" s="2">
        <v>-74.66</v>
      </c>
      <c r="D62" s="2" t="s">
        <v>0</v>
      </c>
      <c r="E62" s="2" t="s">
        <v>175</v>
      </c>
      <c r="F62" s="2">
        <v>41</v>
      </c>
      <c r="G62" s="2">
        <v>-73</v>
      </c>
      <c r="H62" s="2">
        <v>157.545462516806</v>
      </c>
      <c r="I62" s="2" t="s">
        <v>43</v>
      </c>
      <c r="J62" s="2">
        <v>2.907</v>
      </c>
      <c r="K62" s="2" t="s">
        <v>108</v>
      </c>
      <c r="L62" s="2">
        <v>8.83</v>
      </c>
      <c r="M62" s="2" t="s">
        <v>45</v>
      </c>
      <c r="N62" s="2">
        <v>10.183</v>
      </c>
      <c r="O62" s="2" t="e">
        <f t="shared" si="3"/>
        <v>#REF!</v>
      </c>
      <c r="P62" s="2" t="e">
        <f t="shared" si="6"/>
        <v>#REF!</v>
      </c>
      <c r="Q62" s="2" t="e">
        <f t="shared" si="4"/>
        <v>#REF!</v>
      </c>
    </row>
    <row r="63" spans="1:17" ht="12.75">
      <c r="A63" s="2" t="s">
        <v>159</v>
      </c>
      <c r="B63" s="2">
        <v>40.35</v>
      </c>
      <c r="C63" s="2">
        <v>-74.66</v>
      </c>
      <c r="D63" s="2" t="s">
        <v>0</v>
      </c>
      <c r="E63" s="2" t="s">
        <v>170</v>
      </c>
      <c r="F63" s="2">
        <v>39</v>
      </c>
      <c r="G63" s="2">
        <v>-74</v>
      </c>
      <c r="H63" s="2">
        <v>160.387347722487</v>
      </c>
      <c r="I63" s="2" t="s">
        <v>43</v>
      </c>
      <c r="J63" s="2">
        <v>3.017</v>
      </c>
      <c r="K63" s="2" t="s">
        <v>57</v>
      </c>
      <c r="L63" s="2">
        <v>4.105</v>
      </c>
      <c r="M63" s="2" t="s">
        <v>83</v>
      </c>
      <c r="N63" s="2">
        <v>5.434</v>
      </c>
      <c r="O63" s="2" t="e">
        <f t="shared" si="3"/>
        <v>#REF!</v>
      </c>
      <c r="P63" s="2" t="e">
        <f t="shared" si="6"/>
        <v>#REF!</v>
      </c>
      <c r="Q63" s="2" t="e">
        <f t="shared" si="4"/>
        <v>#REF!</v>
      </c>
    </row>
    <row r="64" spans="1:17" ht="12.75">
      <c r="A64" s="2" t="s">
        <v>211</v>
      </c>
      <c r="B64" s="2">
        <v>33.67</v>
      </c>
      <c r="C64" s="2">
        <v>-117.82</v>
      </c>
      <c r="D64" s="2" t="s">
        <v>0</v>
      </c>
      <c r="E64" s="2" t="s">
        <v>212</v>
      </c>
      <c r="F64" s="2">
        <v>34</v>
      </c>
      <c r="G64" s="2">
        <v>-118</v>
      </c>
      <c r="H64" s="2">
        <v>40.2851059777615</v>
      </c>
      <c r="I64" s="2" t="s">
        <v>51</v>
      </c>
      <c r="J64" s="2">
        <v>2.014</v>
      </c>
      <c r="K64" s="2" t="s">
        <v>53</v>
      </c>
      <c r="L64" s="2">
        <v>3.779</v>
      </c>
      <c r="M64" s="2" t="s">
        <v>111</v>
      </c>
      <c r="N64" s="2">
        <v>6</v>
      </c>
      <c r="O64" s="2" t="e">
        <f t="shared" si="3"/>
        <v>#REF!</v>
      </c>
      <c r="P64" s="2" t="e">
        <f t="shared" si="6"/>
        <v>#REF!</v>
      </c>
      <c r="Q64" s="2" t="e">
        <f t="shared" si="4"/>
        <v>#REF!</v>
      </c>
    </row>
    <row r="65" spans="1:17" ht="12.75">
      <c r="A65" s="3" t="s">
        <v>139</v>
      </c>
      <c r="B65" s="3">
        <v>38.97</v>
      </c>
      <c r="C65" s="3">
        <v>-77.383</v>
      </c>
      <c r="D65" s="3" t="s">
        <v>0</v>
      </c>
      <c r="E65" s="3" t="s">
        <v>140</v>
      </c>
      <c r="F65" s="3">
        <v>34</v>
      </c>
      <c r="G65" s="3">
        <v>-76</v>
      </c>
      <c r="H65" s="3">
        <v>566.278951629769</v>
      </c>
      <c r="I65" s="3" t="s">
        <v>27</v>
      </c>
      <c r="J65" s="3">
        <v>33</v>
      </c>
      <c r="K65" s="3" t="s">
        <v>5</v>
      </c>
      <c r="L65" s="3">
        <v>34</v>
      </c>
      <c r="M65" s="3" t="s">
        <v>95</v>
      </c>
      <c r="N65" s="3">
        <v>29.901</v>
      </c>
      <c r="O65" s="2" t="e">
        <f t="shared" si="3"/>
        <v>#REF!</v>
      </c>
      <c r="P65" s="2"/>
      <c r="Q65" s="2" t="e">
        <f t="shared" si="4"/>
        <v>#REF!</v>
      </c>
    </row>
    <row r="66" spans="1:17" ht="12.75">
      <c r="A66" s="2" t="s">
        <v>29</v>
      </c>
      <c r="B66" s="2">
        <v>40.45</v>
      </c>
      <c r="C66" s="2">
        <v>-86.92</v>
      </c>
      <c r="D66" s="2" t="s">
        <v>0</v>
      </c>
      <c r="E66" s="2" t="s">
        <v>30</v>
      </c>
      <c r="F66" s="2">
        <v>39</v>
      </c>
      <c r="G66" s="2">
        <v>-87</v>
      </c>
      <c r="H66" s="2">
        <v>161.377495380965</v>
      </c>
      <c r="I66" s="2" t="s">
        <v>6</v>
      </c>
      <c r="J66" s="2">
        <v>2.711</v>
      </c>
      <c r="K66" s="2" t="s">
        <v>4</v>
      </c>
      <c r="L66" s="2">
        <v>6.784</v>
      </c>
      <c r="M66" s="2" t="s">
        <v>5</v>
      </c>
      <c r="N66" s="2">
        <v>7</v>
      </c>
      <c r="O66" s="2" t="e">
        <f aca="true" t="shared" si="7" ref="O66:O84">O65+20</f>
        <v>#REF!</v>
      </c>
      <c r="P66" s="2" t="e">
        <f>10^Q66</f>
        <v>#REF!</v>
      </c>
      <c r="Q66" s="2" t="e">
        <f aca="true" t="shared" si="8" ref="Q66:Q84">Q65+0.05</f>
        <v>#REF!</v>
      </c>
    </row>
    <row r="67" spans="1:17" ht="12.75">
      <c r="A67" s="2" t="s">
        <v>192</v>
      </c>
      <c r="B67" s="2">
        <v>40.78</v>
      </c>
      <c r="C67" s="2">
        <v>-72.92</v>
      </c>
      <c r="D67" s="2" t="s">
        <v>0</v>
      </c>
      <c r="E67" s="2" t="s">
        <v>193</v>
      </c>
      <c r="F67" s="2">
        <v>40</v>
      </c>
      <c r="G67" s="2">
        <v>-74</v>
      </c>
      <c r="H67" s="2">
        <v>126.048525645807</v>
      </c>
      <c r="I67" s="2" t="s">
        <v>57</v>
      </c>
      <c r="J67" s="2">
        <v>2.639</v>
      </c>
      <c r="K67" s="2" t="s">
        <v>57</v>
      </c>
      <c r="L67" s="2">
        <v>2.721</v>
      </c>
      <c r="M67" s="2" t="s">
        <v>43</v>
      </c>
      <c r="N67" s="2">
        <v>5.542</v>
      </c>
      <c r="O67" s="2" t="e">
        <f t="shared" si="7"/>
        <v>#REF!</v>
      </c>
      <c r="P67" s="2" t="e">
        <f>10^Q67</f>
        <v>#REF!</v>
      </c>
      <c r="Q67" s="2" t="e">
        <f t="shared" si="8"/>
        <v>#REF!</v>
      </c>
    </row>
    <row r="68" spans="1:17" ht="12.75">
      <c r="A68" s="2" t="s">
        <v>67</v>
      </c>
      <c r="B68" s="2">
        <v>29.834</v>
      </c>
      <c r="C68" s="2">
        <v>-95</v>
      </c>
      <c r="D68" s="2" t="s">
        <v>0</v>
      </c>
      <c r="E68" s="2" t="s">
        <v>68</v>
      </c>
      <c r="F68" s="2">
        <v>30</v>
      </c>
      <c r="G68" s="2">
        <v>-96</v>
      </c>
      <c r="H68" s="2">
        <v>98.1294914776645</v>
      </c>
      <c r="I68" s="2" t="s">
        <v>11</v>
      </c>
      <c r="J68" s="2">
        <v>4.932</v>
      </c>
      <c r="K68" s="2" t="s">
        <v>9</v>
      </c>
      <c r="L68" s="2">
        <v>8.3</v>
      </c>
      <c r="M68" s="2" t="s">
        <v>69</v>
      </c>
      <c r="N68" s="2">
        <v>26.006</v>
      </c>
      <c r="O68" s="2" t="e">
        <f t="shared" si="7"/>
        <v>#REF!</v>
      </c>
      <c r="P68" s="2" t="e">
        <f>10^Q68</f>
        <v>#REF!</v>
      </c>
      <c r="Q68" s="2" t="e">
        <f t="shared" si="8"/>
        <v>#REF!</v>
      </c>
    </row>
    <row r="69" spans="1:17" ht="12.75">
      <c r="A69" s="2" t="s">
        <v>120</v>
      </c>
      <c r="B69" s="2">
        <v>43.15</v>
      </c>
      <c r="C69" s="2">
        <v>-77.6</v>
      </c>
      <c r="D69" s="2" t="s">
        <v>0</v>
      </c>
      <c r="E69" s="2" t="s">
        <v>121</v>
      </c>
      <c r="F69" s="2">
        <v>40</v>
      </c>
      <c r="G69" s="2">
        <v>-74</v>
      </c>
      <c r="H69" s="2">
        <v>460.730849968987</v>
      </c>
      <c r="I69" s="2" t="s">
        <v>57</v>
      </c>
      <c r="J69" s="2">
        <v>8.854</v>
      </c>
      <c r="K69" s="2" t="s">
        <v>83</v>
      </c>
      <c r="L69" s="2">
        <v>10.838</v>
      </c>
      <c r="M69" s="2" t="s">
        <v>43</v>
      </c>
      <c r="N69" s="2">
        <v>11.775</v>
      </c>
      <c r="O69" s="2" t="e">
        <f t="shared" si="7"/>
        <v>#REF!</v>
      </c>
      <c r="P69" s="2"/>
      <c r="Q69" s="2" t="e">
        <f t="shared" si="8"/>
        <v>#REF!</v>
      </c>
    </row>
    <row r="70" spans="1:17" ht="12.75">
      <c r="A70" s="3" t="s">
        <v>120</v>
      </c>
      <c r="B70" s="3">
        <v>43.15</v>
      </c>
      <c r="C70" s="3">
        <v>-77.6</v>
      </c>
      <c r="D70" s="3" t="s">
        <v>0</v>
      </c>
      <c r="E70" s="3" t="s">
        <v>130</v>
      </c>
      <c r="F70" s="3">
        <v>40</v>
      </c>
      <c r="G70" s="3">
        <v>-73</v>
      </c>
      <c r="H70" s="3">
        <v>518.597397754622</v>
      </c>
      <c r="I70" s="3" t="s">
        <v>83</v>
      </c>
      <c r="J70" s="3">
        <v>10.344</v>
      </c>
      <c r="K70" s="3" t="s">
        <v>43</v>
      </c>
      <c r="L70" s="3">
        <v>11.606</v>
      </c>
      <c r="M70" s="3" t="s">
        <v>44</v>
      </c>
      <c r="N70" s="3">
        <v>11.895</v>
      </c>
      <c r="O70" s="2" t="e">
        <f t="shared" si="7"/>
        <v>#REF!</v>
      </c>
      <c r="P70" s="2"/>
      <c r="Q70" s="2" t="e">
        <f t="shared" si="8"/>
        <v>#REF!</v>
      </c>
    </row>
    <row r="71" spans="1:17" ht="12.75">
      <c r="A71" s="2" t="s">
        <v>157</v>
      </c>
      <c r="B71" s="2">
        <v>40.499</v>
      </c>
      <c r="C71" s="2">
        <v>-74.399</v>
      </c>
      <c r="D71" s="2" t="s">
        <v>0</v>
      </c>
      <c r="E71" s="2" t="s">
        <v>158</v>
      </c>
      <c r="F71" s="2">
        <v>40</v>
      </c>
      <c r="G71" s="2">
        <v>-74</v>
      </c>
      <c r="H71" s="2">
        <v>65.0030636253372</v>
      </c>
      <c r="I71" s="2" t="s">
        <v>43</v>
      </c>
      <c r="J71" s="2">
        <v>5.78</v>
      </c>
      <c r="K71" s="2" t="s">
        <v>44</v>
      </c>
      <c r="L71" s="2">
        <v>5.922</v>
      </c>
      <c r="M71" s="2" t="s">
        <v>57</v>
      </c>
      <c r="N71" s="2">
        <v>6.727</v>
      </c>
      <c r="O71" s="2" t="e">
        <f t="shared" si="7"/>
        <v>#REF!</v>
      </c>
      <c r="P71" s="2" t="e">
        <f>10^Q71</f>
        <v>#REF!</v>
      </c>
      <c r="Q71" s="2" t="e">
        <f t="shared" si="8"/>
        <v>#REF!</v>
      </c>
    </row>
    <row r="72" spans="1:17" ht="12.75">
      <c r="A72" s="2" t="s">
        <v>100</v>
      </c>
      <c r="B72" s="2">
        <v>37.41</v>
      </c>
      <c r="C72" s="2">
        <v>-122.2</v>
      </c>
      <c r="D72" s="2" t="s">
        <v>0</v>
      </c>
      <c r="E72" s="2" t="s">
        <v>124</v>
      </c>
      <c r="F72" s="2">
        <v>37</v>
      </c>
      <c r="G72" s="2">
        <v>-121</v>
      </c>
      <c r="H72" s="2">
        <v>115.641203627875</v>
      </c>
      <c r="I72" s="2" t="s">
        <v>38</v>
      </c>
      <c r="J72" s="2">
        <v>2.06</v>
      </c>
      <c r="K72" s="2" t="s">
        <v>1</v>
      </c>
      <c r="L72" s="2"/>
      <c r="M72" s="2" t="s">
        <v>43</v>
      </c>
      <c r="N72" s="2">
        <v>85.608</v>
      </c>
      <c r="O72" s="2" t="e">
        <f t="shared" si="7"/>
        <v>#REF!</v>
      </c>
      <c r="P72" s="2" t="e">
        <f>10^Q72</f>
        <v>#REF!</v>
      </c>
      <c r="Q72" s="2" t="e">
        <f t="shared" si="8"/>
        <v>#REF!</v>
      </c>
    </row>
    <row r="73" spans="1:17" ht="12.75">
      <c r="A73" s="2" t="s">
        <v>165</v>
      </c>
      <c r="B73" s="2">
        <v>41.85</v>
      </c>
      <c r="C73" s="2">
        <v>-88.31</v>
      </c>
      <c r="D73" s="2" t="s">
        <v>0</v>
      </c>
      <c r="E73" s="2" t="s">
        <v>166</v>
      </c>
      <c r="F73" s="2">
        <v>42</v>
      </c>
      <c r="G73" s="2">
        <v>-88</v>
      </c>
      <c r="H73" s="2">
        <v>30.5931936446333</v>
      </c>
      <c r="I73" s="2" t="s">
        <v>4</v>
      </c>
      <c r="J73" s="2">
        <v>2.268</v>
      </c>
      <c r="K73" s="2" t="s">
        <v>103</v>
      </c>
      <c r="L73" s="2">
        <v>7.505</v>
      </c>
      <c r="M73" s="2" t="s">
        <v>6</v>
      </c>
      <c r="N73" s="2">
        <v>7.96</v>
      </c>
      <c r="O73" s="2" t="e">
        <f t="shared" si="7"/>
        <v>#REF!</v>
      </c>
      <c r="P73" s="2" t="e">
        <f>10^Q73</f>
        <v>#REF!</v>
      </c>
      <c r="Q73" s="2" t="e">
        <f t="shared" si="8"/>
        <v>#REF!</v>
      </c>
    </row>
    <row r="74" spans="1:17" ht="12.75">
      <c r="A74" s="3" t="s">
        <v>126</v>
      </c>
      <c r="B74" s="3">
        <v>39.288</v>
      </c>
      <c r="C74" s="3">
        <v>-76.617</v>
      </c>
      <c r="D74" s="3" t="s">
        <v>0</v>
      </c>
      <c r="E74" s="3" t="s">
        <v>127</v>
      </c>
      <c r="F74" s="3">
        <v>43</v>
      </c>
      <c r="G74" s="3">
        <v>-71</v>
      </c>
      <c r="H74" s="3">
        <v>625.508957375396</v>
      </c>
      <c r="I74" s="3" t="s">
        <v>62</v>
      </c>
      <c r="J74" s="3">
        <v>6.427</v>
      </c>
      <c r="K74" s="3" t="s">
        <v>63</v>
      </c>
      <c r="L74" s="3">
        <v>6.876</v>
      </c>
      <c r="M74" s="3" t="s">
        <v>45</v>
      </c>
      <c r="N74" s="3">
        <v>7.278</v>
      </c>
      <c r="O74" s="2" t="e">
        <f t="shared" si="7"/>
        <v>#REF!</v>
      </c>
      <c r="P74" s="2"/>
      <c r="Q74" s="2" t="e">
        <f t="shared" si="8"/>
        <v>#REF!</v>
      </c>
    </row>
    <row r="75" spans="1:17" ht="12.75">
      <c r="A75" s="2" t="s">
        <v>106</v>
      </c>
      <c r="B75" s="2">
        <v>43.052</v>
      </c>
      <c r="C75" s="2">
        <v>-76.15</v>
      </c>
      <c r="D75" s="2" t="s">
        <v>0</v>
      </c>
      <c r="E75" s="2" t="s">
        <v>107</v>
      </c>
      <c r="F75" s="2">
        <v>40</v>
      </c>
      <c r="G75" s="2">
        <v>-74</v>
      </c>
      <c r="H75" s="2">
        <v>383.636110736977</v>
      </c>
      <c r="I75" s="2" t="s">
        <v>43</v>
      </c>
      <c r="J75" s="2">
        <v>9.385</v>
      </c>
      <c r="K75" s="2" t="s">
        <v>44</v>
      </c>
      <c r="L75" s="2">
        <v>9.627</v>
      </c>
      <c r="M75" s="2" t="s">
        <v>108</v>
      </c>
      <c r="N75" s="2">
        <v>11.378</v>
      </c>
      <c r="O75" s="2" t="e">
        <f t="shared" si="7"/>
        <v>#REF!</v>
      </c>
      <c r="P75" s="2"/>
      <c r="Q75" s="2" t="e">
        <f t="shared" si="8"/>
        <v>#REF!</v>
      </c>
    </row>
    <row r="76" spans="1:17" ht="12.75">
      <c r="A76" s="2" t="s">
        <v>106</v>
      </c>
      <c r="B76" s="2">
        <v>43.052</v>
      </c>
      <c r="C76" s="2">
        <v>-76.15</v>
      </c>
      <c r="D76" s="2" t="s">
        <v>0</v>
      </c>
      <c r="E76" s="2" t="s">
        <v>161</v>
      </c>
      <c r="F76" s="2">
        <v>41</v>
      </c>
      <c r="G76" s="2">
        <v>-72</v>
      </c>
      <c r="H76" s="2">
        <v>411.705379830637</v>
      </c>
      <c r="I76" s="2" t="s">
        <v>43</v>
      </c>
      <c r="J76" s="2">
        <v>9.417</v>
      </c>
      <c r="K76" s="2" t="s">
        <v>44</v>
      </c>
      <c r="L76" s="2">
        <v>9.689</v>
      </c>
      <c r="M76" s="2" t="s">
        <v>57</v>
      </c>
      <c r="N76" s="2">
        <v>6.46</v>
      </c>
      <c r="O76" s="2" t="e">
        <f t="shared" si="7"/>
        <v>#REF!</v>
      </c>
      <c r="P76" s="2"/>
      <c r="Q76" s="2" t="e">
        <f t="shared" si="8"/>
        <v>#REF!</v>
      </c>
    </row>
    <row r="77" spans="1:17" ht="12.75">
      <c r="A77" s="2" t="s">
        <v>39</v>
      </c>
      <c r="B77" s="2">
        <v>49.25</v>
      </c>
      <c r="C77" s="2">
        <v>-123.08</v>
      </c>
      <c r="D77" s="2" t="s">
        <v>14</v>
      </c>
      <c r="E77" s="2" t="s">
        <v>40</v>
      </c>
      <c r="F77" s="2">
        <v>49</v>
      </c>
      <c r="G77" s="2">
        <v>-122</v>
      </c>
      <c r="H77" s="2">
        <v>83.3586750169198</v>
      </c>
      <c r="I77" s="2" t="s">
        <v>16</v>
      </c>
      <c r="J77" s="2">
        <v>0.192</v>
      </c>
      <c r="K77" s="2" t="s">
        <v>17</v>
      </c>
      <c r="L77" s="2">
        <v>23.981</v>
      </c>
      <c r="M77" s="2" t="s">
        <v>38</v>
      </c>
      <c r="N77" s="2">
        <v>23.465</v>
      </c>
      <c r="O77" s="2" t="e">
        <f t="shared" si="7"/>
        <v>#REF!</v>
      </c>
      <c r="P77" s="2" t="e">
        <f aca="true" t="shared" si="9" ref="P77:P83">10^Q77</f>
        <v>#REF!</v>
      </c>
      <c r="Q77" s="2" t="e">
        <f t="shared" si="8"/>
        <v>#REF!</v>
      </c>
    </row>
    <row r="78" spans="1:17" ht="12.75">
      <c r="A78" s="2" t="s">
        <v>39</v>
      </c>
      <c r="B78" s="2">
        <v>49.25</v>
      </c>
      <c r="C78" s="2">
        <v>-123.08</v>
      </c>
      <c r="D78" s="2" t="s">
        <v>14</v>
      </c>
      <c r="E78" s="2" t="s">
        <v>224</v>
      </c>
      <c r="F78" s="2">
        <v>49</v>
      </c>
      <c r="G78" s="2">
        <v>-122</v>
      </c>
      <c r="H78" s="2">
        <v>83.3586750169198</v>
      </c>
      <c r="I78" s="2" t="s">
        <v>16</v>
      </c>
      <c r="J78" s="2">
        <v>0.037</v>
      </c>
      <c r="K78" s="2" t="s">
        <v>38</v>
      </c>
      <c r="L78" s="2">
        <v>23.225</v>
      </c>
      <c r="M78" s="2" t="s">
        <v>17</v>
      </c>
      <c r="N78" s="2">
        <v>24.099</v>
      </c>
      <c r="O78" s="2" t="e">
        <f t="shared" si="7"/>
        <v>#REF!</v>
      </c>
      <c r="P78" s="2" t="e">
        <f t="shared" si="9"/>
        <v>#REF!</v>
      </c>
      <c r="Q78" s="2" t="e">
        <f t="shared" si="8"/>
        <v>#REF!</v>
      </c>
    </row>
    <row r="79" spans="1:17" ht="12.75">
      <c r="A79" s="2" t="s">
        <v>136</v>
      </c>
      <c r="B79" s="2">
        <v>40.11</v>
      </c>
      <c r="C79" s="2">
        <v>-88.2</v>
      </c>
      <c r="D79" s="2" t="s">
        <v>0</v>
      </c>
      <c r="E79" s="2" t="s">
        <v>137</v>
      </c>
      <c r="F79" s="2">
        <v>39</v>
      </c>
      <c r="G79" s="2">
        <v>-87</v>
      </c>
      <c r="H79" s="2">
        <v>160.676503739526</v>
      </c>
      <c r="I79" s="2" t="s">
        <v>4</v>
      </c>
      <c r="J79" s="2">
        <v>3.732</v>
      </c>
      <c r="K79" s="2" t="s">
        <v>5</v>
      </c>
      <c r="L79" s="2">
        <v>4</v>
      </c>
      <c r="M79" s="2" t="s">
        <v>6</v>
      </c>
      <c r="N79" s="2">
        <v>8.517</v>
      </c>
      <c r="O79" s="2" t="e">
        <f t="shared" si="7"/>
        <v>#REF!</v>
      </c>
      <c r="P79" s="2" t="e">
        <f t="shared" si="9"/>
        <v>#REF!</v>
      </c>
      <c r="Q79" s="2" t="e">
        <f t="shared" si="8"/>
        <v>#REF!</v>
      </c>
    </row>
    <row r="80" spans="1:17" ht="12.75">
      <c r="A80" s="2" t="s">
        <v>147</v>
      </c>
      <c r="B80" s="2">
        <v>41.883</v>
      </c>
      <c r="C80" s="2">
        <v>-87.617</v>
      </c>
      <c r="D80" s="2" t="s">
        <v>0</v>
      </c>
      <c r="E80" s="2" t="s">
        <v>148</v>
      </c>
      <c r="F80" s="2">
        <v>43</v>
      </c>
      <c r="G80" s="2">
        <v>-87</v>
      </c>
      <c r="H80" s="2">
        <v>134.126283857338</v>
      </c>
      <c r="I80" s="2" t="s">
        <v>4</v>
      </c>
      <c r="J80" s="2">
        <v>1.403</v>
      </c>
      <c r="K80" s="2" t="s">
        <v>5</v>
      </c>
      <c r="L80" s="2">
        <v>2</v>
      </c>
      <c r="M80" s="2" t="s">
        <v>6</v>
      </c>
      <c r="N80" s="2">
        <v>6.533</v>
      </c>
      <c r="O80" s="2" t="e">
        <f t="shared" si="7"/>
        <v>#REF!</v>
      </c>
      <c r="P80" s="2" t="e">
        <f t="shared" si="9"/>
        <v>#REF!</v>
      </c>
      <c r="Q80" s="2" t="e">
        <f t="shared" si="8"/>
        <v>#REF!</v>
      </c>
    </row>
    <row r="81" spans="1:17" ht="12.75">
      <c r="A81" s="2" t="s">
        <v>147</v>
      </c>
      <c r="B81" s="2">
        <v>41.85</v>
      </c>
      <c r="C81" s="2">
        <v>-87.65</v>
      </c>
      <c r="D81" s="2" t="s">
        <v>0</v>
      </c>
      <c r="E81" s="2" t="s">
        <v>199</v>
      </c>
      <c r="F81" s="2">
        <v>43</v>
      </c>
      <c r="G81" s="2">
        <v>-87</v>
      </c>
      <c r="H81" s="2">
        <v>138.55668855546</v>
      </c>
      <c r="I81" s="2" t="s">
        <v>4</v>
      </c>
      <c r="J81" s="2">
        <v>1.371</v>
      </c>
      <c r="K81" s="2" t="s">
        <v>5</v>
      </c>
      <c r="L81" s="2">
        <v>2</v>
      </c>
      <c r="M81" s="2" t="s">
        <v>6</v>
      </c>
      <c r="N81" s="2">
        <v>6.3</v>
      </c>
      <c r="O81" s="2" t="e">
        <f t="shared" si="7"/>
        <v>#REF!</v>
      </c>
      <c r="P81" s="2" t="e">
        <f t="shared" si="9"/>
        <v>#REF!</v>
      </c>
      <c r="Q81" s="2" t="e">
        <f t="shared" si="8"/>
        <v>#REF!</v>
      </c>
    </row>
    <row r="82" spans="1:17" ht="12.75">
      <c r="A82" s="2" t="s">
        <v>109</v>
      </c>
      <c r="B82" s="2">
        <v>33.67</v>
      </c>
      <c r="C82" s="2">
        <v>-117.75</v>
      </c>
      <c r="D82" s="2" t="s">
        <v>0</v>
      </c>
      <c r="E82" s="2" t="s">
        <v>110</v>
      </c>
      <c r="F82" s="2">
        <v>32</v>
      </c>
      <c r="G82" s="2">
        <v>-116</v>
      </c>
      <c r="H82" s="2">
        <v>247.408636601627</v>
      </c>
      <c r="I82" s="2" t="s">
        <v>51</v>
      </c>
      <c r="J82" s="2">
        <v>2.188</v>
      </c>
      <c r="K82" s="2" t="s">
        <v>52</v>
      </c>
      <c r="L82" s="2">
        <v>2.86</v>
      </c>
      <c r="M82" s="2" t="s">
        <v>111</v>
      </c>
      <c r="N82" s="2">
        <v>6</v>
      </c>
      <c r="O82" s="2" t="e">
        <f t="shared" si="7"/>
        <v>#REF!</v>
      </c>
      <c r="P82" s="2" t="e">
        <f t="shared" si="9"/>
        <v>#REF!</v>
      </c>
      <c r="Q82" s="2" t="e">
        <f t="shared" si="8"/>
        <v>#REF!</v>
      </c>
    </row>
    <row r="83" spans="1:17" ht="12.75">
      <c r="A83" s="2" t="s">
        <v>123</v>
      </c>
      <c r="B83" s="2">
        <v>34.05</v>
      </c>
      <c r="C83" s="2">
        <v>-118.24</v>
      </c>
      <c r="D83" s="2" t="s">
        <v>0</v>
      </c>
      <c r="E83" s="2" t="s">
        <v>167</v>
      </c>
      <c r="F83" s="2">
        <v>34</v>
      </c>
      <c r="G83" s="2">
        <v>-119</v>
      </c>
      <c r="H83" s="2">
        <v>70.2595132004498</v>
      </c>
      <c r="I83" s="2" t="s">
        <v>53</v>
      </c>
      <c r="J83" s="2">
        <v>2.94</v>
      </c>
      <c r="K83" s="2" t="s">
        <v>119</v>
      </c>
      <c r="L83" s="2">
        <v>4.215</v>
      </c>
      <c r="M83" s="2" t="s">
        <v>111</v>
      </c>
      <c r="N83" s="2">
        <v>6</v>
      </c>
      <c r="O83" s="2" t="e">
        <f t="shared" si="7"/>
        <v>#REF!</v>
      </c>
      <c r="P83" s="2" t="e">
        <f t="shared" si="9"/>
        <v>#REF!</v>
      </c>
      <c r="Q83" s="2" t="e">
        <f t="shared" si="8"/>
        <v>#REF!</v>
      </c>
    </row>
    <row r="84" spans="1:17" ht="12.75">
      <c r="A84" s="2" t="s">
        <v>128</v>
      </c>
      <c r="B84" s="2">
        <v>34.422</v>
      </c>
      <c r="C84" s="2">
        <v>-119.683</v>
      </c>
      <c r="D84" s="2" t="s">
        <v>0</v>
      </c>
      <c r="E84" s="2" t="s">
        <v>129</v>
      </c>
      <c r="F84" s="2">
        <v>33</v>
      </c>
      <c r="G84" s="2">
        <v>-117</v>
      </c>
      <c r="H84" s="2">
        <v>294.244101862501</v>
      </c>
      <c r="I84" s="2" t="s">
        <v>51</v>
      </c>
      <c r="J84" s="2">
        <v>3.016</v>
      </c>
      <c r="K84" s="2" t="s">
        <v>52</v>
      </c>
      <c r="L84" s="2">
        <v>3.804</v>
      </c>
      <c r="M84" s="2" t="s">
        <v>45</v>
      </c>
      <c r="N84" s="2">
        <v>72.706</v>
      </c>
      <c r="O84" s="2" t="e">
        <f t="shared" si="7"/>
        <v>#REF!</v>
      </c>
      <c r="P84" s="2"/>
      <c r="Q84" s="2" t="e">
        <f t="shared" si="8"/>
        <v>#REF!</v>
      </c>
    </row>
    <row r="85" spans="1:17" ht="12.75">
      <c r="A85" s="2" t="s">
        <v>34</v>
      </c>
      <c r="B85" s="2">
        <v>40.11</v>
      </c>
      <c r="C85" s="2">
        <v>-88.21</v>
      </c>
      <c r="D85" s="2" t="s">
        <v>0</v>
      </c>
      <c r="E85" s="2" t="s">
        <v>227</v>
      </c>
      <c r="F85" s="2">
        <v>40</v>
      </c>
      <c r="G85" s="2">
        <v>-88</v>
      </c>
      <c r="H85" s="2">
        <v>21.6580481512152</v>
      </c>
      <c r="I85" s="2" t="s">
        <v>4</v>
      </c>
      <c r="J85" s="2">
        <v>4.496</v>
      </c>
      <c r="K85" s="2" t="s">
        <v>5</v>
      </c>
      <c r="L85" s="2">
        <v>6</v>
      </c>
      <c r="M85" s="2" t="s">
        <v>6</v>
      </c>
      <c r="N85" s="2">
        <v>9.15</v>
      </c>
      <c r="O85" s="2">
        <v>0</v>
      </c>
      <c r="P85" s="2">
        <f>10^Q85</f>
        <v>1</v>
      </c>
      <c r="Q85" s="2">
        <v>0</v>
      </c>
    </row>
    <row r="86" spans="1:17" ht="12.75">
      <c r="A86" s="2" t="s">
        <v>179</v>
      </c>
      <c r="B86" s="2">
        <v>38.99</v>
      </c>
      <c r="C86" s="2">
        <v>-76.93</v>
      </c>
      <c r="D86" s="2" t="s">
        <v>0</v>
      </c>
      <c r="E86" s="2" t="s">
        <v>180</v>
      </c>
      <c r="F86" s="2">
        <v>39</v>
      </c>
      <c r="G86" s="2">
        <v>-78</v>
      </c>
      <c r="H86" s="2">
        <v>92.4767266568829</v>
      </c>
      <c r="I86" s="2" t="s">
        <v>63</v>
      </c>
      <c r="J86" s="2">
        <v>1.37</v>
      </c>
      <c r="K86" s="2" t="s">
        <v>135</v>
      </c>
      <c r="L86" s="2">
        <v>1.972</v>
      </c>
      <c r="M86" s="2" t="s">
        <v>45</v>
      </c>
      <c r="N86" s="2">
        <v>2.731</v>
      </c>
      <c r="O86" s="2">
        <f aca="true" t="shared" si="10" ref="O86:O92">O85+20</f>
        <v>20</v>
      </c>
      <c r="P86" s="2">
        <f>10^Q86</f>
        <v>1.1220184543019636</v>
      </c>
      <c r="Q86" s="2">
        <f aca="true" t="shared" si="11" ref="Q86:Q92">Q85+0.05</f>
        <v>0.05</v>
      </c>
    </row>
    <row r="87" spans="1:17" ht="12.75">
      <c r="A87" s="2" t="s">
        <v>2</v>
      </c>
      <c r="B87" s="2">
        <v>44.98</v>
      </c>
      <c r="C87" s="2">
        <v>-93.25</v>
      </c>
      <c r="D87" s="2" t="s">
        <v>0</v>
      </c>
      <c r="E87" s="2" t="s">
        <v>3</v>
      </c>
      <c r="F87" s="2">
        <v>45</v>
      </c>
      <c r="G87" s="2">
        <v>-88</v>
      </c>
      <c r="H87" s="2">
        <v>412.795718823116</v>
      </c>
      <c r="I87" s="2" t="s">
        <v>4</v>
      </c>
      <c r="J87" s="2">
        <v>13.163</v>
      </c>
      <c r="K87" s="2" t="s">
        <v>5</v>
      </c>
      <c r="L87" s="2">
        <v>14</v>
      </c>
      <c r="M87" s="2" t="s">
        <v>6</v>
      </c>
      <c r="N87" s="2">
        <v>18.31</v>
      </c>
      <c r="O87" s="2">
        <f t="shared" si="10"/>
        <v>40</v>
      </c>
      <c r="P87" s="2"/>
      <c r="Q87" s="2">
        <f t="shared" si="11"/>
        <v>0.1</v>
      </c>
    </row>
    <row r="88" spans="1:17" ht="12.75">
      <c r="A88" s="2" t="s">
        <v>2</v>
      </c>
      <c r="B88" s="2">
        <v>44.98</v>
      </c>
      <c r="C88" s="2">
        <v>-93.25</v>
      </c>
      <c r="D88" s="2" t="s">
        <v>0</v>
      </c>
      <c r="E88" s="2" t="s">
        <v>151</v>
      </c>
      <c r="F88" s="2">
        <v>45</v>
      </c>
      <c r="G88" s="2">
        <v>-88</v>
      </c>
      <c r="H88" s="2">
        <v>412.795718823116</v>
      </c>
      <c r="I88" s="2" t="s">
        <v>4</v>
      </c>
      <c r="J88" s="2">
        <v>13.275</v>
      </c>
      <c r="K88" s="2" t="s">
        <v>5</v>
      </c>
      <c r="L88" s="2">
        <v>14</v>
      </c>
      <c r="M88" s="2" t="s">
        <v>6</v>
      </c>
      <c r="N88" s="2">
        <v>18.455</v>
      </c>
      <c r="O88" s="2">
        <f t="shared" si="10"/>
        <v>60</v>
      </c>
      <c r="P88" s="2"/>
      <c r="Q88" s="2">
        <f t="shared" si="11"/>
        <v>0.15000000000000002</v>
      </c>
    </row>
    <row r="89" spans="1:17" ht="12.75">
      <c r="A89" s="2" t="s">
        <v>35</v>
      </c>
      <c r="B89" s="2">
        <v>44.05</v>
      </c>
      <c r="C89" s="2">
        <v>-123.09</v>
      </c>
      <c r="D89" s="2" t="s">
        <v>0</v>
      </c>
      <c r="E89" s="2" t="s">
        <v>36</v>
      </c>
      <c r="F89" s="2">
        <v>44</v>
      </c>
      <c r="G89" s="2">
        <v>-122</v>
      </c>
      <c r="H89" s="2">
        <v>87.3246533990822</v>
      </c>
      <c r="I89" s="2" t="s">
        <v>37</v>
      </c>
      <c r="J89" s="2">
        <v>2.876</v>
      </c>
      <c r="K89" s="2" t="s">
        <v>17</v>
      </c>
      <c r="L89" s="2">
        <v>24.305</v>
      </c>
      <c r="M89" s="2" t="s">
        <v>38</v>
      </c>
      <c r="N89" s="2">
        <v>24.828</v>
      </c>
      <c r="O89" s="2">
        <f t="shared" si="10"/>
        <v>80</v>
      </c>
      <c r="P89" s="2">
        <f>10^Q89</f>
        <v>1.5848931924611136</v>
      </c>
      <c r="Q89" s="2">
        <f t="shared" si="11"/>
        <v>0.2</v>
      </c>
    </row>
    <row r="90" spans="1:17" ht="12.75">
      <c r="A90" s="2" t="s">
        <v>35</v>
      </c>
      <c r="B90" s="2">
        <v>44.05</v>
      </c>
      <c r="C90" s="2">
        <v>-123.09</v>
      </c>
      <c r="D90" s="2" t="s">
        <v>0</v>
      </c>
      <c r="E90" s="2" t="s">
        <v>219</v>
      </c>
      <c r="F90" s="2">
        <v>44</v>
      </c>
      <c r="G90" s="2">
        <v>-122</v>
      </c>
      <c r="H90" s="2">
        <v>87.3246533990822</v>
      </c>
      <c r="I90" s="2" t="s">
        <v>37</v>
      </c>
      <c r="J90" s="2">
        <v>3.342</v>
      </c>
      <c r="K90" s="2" t="s">
        <v>17</v>
      </c>
      <c r="L90" s="2">
        <v>25.105</v>
      </c>
      <c r="M90" s="2" t="s">
        <v>38</v>
      </c>
      <c r="N90" s="2">
        <v>25.494</v>
      </c>
      <c r="O90" s="2">
        <f t="shared" si="10"/>
        <v>100</v>
      </c>
      <c r="P90" s="2">
        <f>10^Q90</f>
        <v>1.778279410038923</v>
      </c>
      <c r="Q90" s="2">
        <f t="shared" si="11"/>
        <v>0.25</v>
      </c>
    </row>
    <row r="91" spans="1:17" ht="12.75">
      <c r="A91" s="3" t="s">
        <v>35</v>
      </c>
      <c r="B91" s="3">
        <v>44.05</v>
      </c>
      <c r="C91" s="3">
        <v>-123.09</v>
      </c>
      <c r="D91" s="3" t="s">
        <v>0</v>
      </c>
      <c r="E91" s="3" t="s">
        <v>185</v>
      </c>
      <c r="F91" s="3">
        <v>36</v>
      </c>
      <c r="G91" s="3">
        <v>-119</v>
      </c>
      <c r="H91" s="3">
        <v>960.145400765602</v>
      </c>
      <c r="I91" s="3" t="s">
        <v>38</v>
      </c>
      <c r="J91" s="3">
        <v>24.762</v>
      </c>
      <c r="K91" s="3" t="s">
        <v>17</v>
      </c>
      <c r="L91" s="3">
        <v>25.031</v>
      </c>
      <c r="M91" s="3" t="s">
        <v>51</v>
      </c>
      <c r="N91" s="3">
        <v>25.078</v>
      </c>
      <c r="O91" s="2">
        <f t="shared" si="10"/>
        <v>120</v>
      </c>
      <c r="P91" s="2"/>
      <c r="Q91" s="2">
        <f t="shared" si="11"/>
        <v>0.3</v>
      </c>
    </row>
    <row r="92" spans="1:17" ht="12.75">
      <c r="A92" s="2" t="s">
        <v>104</v>
      </c>
      <c r="B92" s="2">
        <v>39.95</v>
      </c>
      <c r="C92" s="2">
        <v>-75.15</v>
      </c>
      <c r="D92" s="2" t="s">
        <v>0</v>
      </c>
      <c r="E92" s="2" t="s">
        <v>105</v>
      </c>
      <c r="F92" s="2">
        <v>39</v>
      </c>
      <c r="G92" s="2">
        <v>-74</v>
      </c>
      <c r="H92" s="2">
        <v>144.571909256022</v>
      </c>
      <c r="I92" s="2" t="s">
        <v>43</v>
      </c>
      <c r="J92" s="2">
        <v>1.063</v>
      </c>
      <c r="K92" s="2" t="s">
        <v>44</v>
      </c>
      <c r="L92" s="2">
        <v>2.198</v>
      </c>
      <c r="M92" s="2" t="s">
        <v>57</v>
      </c>
      <c r="N92" s="2">
        <v>3.11</v>
      </c>
      <c r="O92" s="2">
        <f t="shared" si="10"/>
        <v>140</v>
      </c>
      <c r="P92" s="2">
        <f>10^Q92</f>
        <v>2.2387211385683394</v>
      </c>
      <c r="Q92" s="2">
        <f t="shared" si="11"/>
        <v>0.35</v>
      </c>
    </row>
    <row r="93" spans="1:18" ht="12.75">
      <c r="A93" s="1" t="s">
        <v>238</v>
      </c>
      <c r="B93" s="1" t="s">
        <v>239</v>
      </c>
      <c r="C93" s="1" t="s">
        <v>240</v>
      </c>
      <c r="D93" s="1" t="s">
        <v>241</v>
      </c>
      <c r="E93" s="1" t="s">
        <v>242</v>
      </c>
      <c r="F93" s="1" t="s">
        <v>243</v>
      </c>
      <c r="G93" s="1" t="s">
        <v>244</v>
      </c>
      <c r="H93" s="1" t="s">
        <v>245</v>
      </c>
      <c r="I93" s="1" t="s">
        <v>246</v>
      </c>
      <c r="J93" s="1" t="s">
        <v>247</v>
      </c>
      <c r="K93" s="1" t="s">
        <v>248</v>
      </c>
      <c r="L93" s="1" t="s">
        <v>249</v>
      </c>
      <c r="M93" s="1" t="s">
        <v>250</v>
      </c>
      <c r="N93" s="1" t="s">
        <v>251</v>
      </c>
      <c r="O93" s="1" t="s">
        <v>262</v>
      </c>
      <c r="P93" s="1" t="s">
        <v>266</v>
      </c>
      <c r="Q93" s="1"/>
      <c r="R93" s="1" t="s">
        <v>252</v>
      </c>
    </row>
    <row r="94" spans="1:17" ht="12.75">
      <c r="A94" s="3" t="s">
        <v>201</v>
      </c>
      <c r="B94" s="3">
        <v>30.27</v>
      </c>
      <c r="C94" s="3">
        <v>-97.74</v>
      </c>
      <c r="D94" s="3" t="s">
        <v>0</v>
      </c>
      <c r="E94" s="3" t="s">
        <v>202</v>
      </c>
      <c r="F94" s="3">
        <v>37</v>
      </c>
      <c r="G94" s="3">
        <v>-96</v>
      </c>
      <c r="H94" s="3">
        <v>765.43715744093</v>
      </c>
      <c r="I94" s="3" t="s">
        <v>10</v>
      </c>
      <c r="J94" s="3">
        <v>8.468</v>
      </c>
      <c r="K94" s="3" t="s">
        <v>11</v>
      </c>
      <c r="L94" s="3">
        <v>10.64</v>
      </c>
      <c r="M94" s="3" t="s">
        <v>69</v>
      </c>
      <c r="N94" s="3">
        <v>31.808</v>
      </c>
      <c r="O94" s="2" t="e">
        <f aca="true" t="shared" si="12" ref="O94:O110">O93+20</f>
        <v>#VALUE!</v>
      </c>
      <c r="P94" s="2"/>
      <c r="Q94" s="2">
        <f aca="true" t="shared" si="13" ref="Q94:Q110">Q93+0.05</f>
        <v>0.05</v>
      </c>
    </row>
    <row r="95" spans="1:17" ht="12.75">
      <c r="A95" s="2" t="s">
        <v>7</v>
      </c>
      <c r="B95" s="2">
        <v>32.99</v>
      </c>
      <c r="C95" s="2">
        <v>-96.66</v>
      </c>
      <c r="D95" s="2" t="s">
        <v>0</v>
      </c>
      <c r="E95" s="2" t="s">
        <v>8</v>
      </c>
      <c r="F95" s="2">
        <v>33</v>
      </c>
      <c r="G95" s="2">
        <v>-92</v>
      </c>
      <c r="H95" s="2">
        <v>434.563599428071</v>
      </c>
      <c r="I95" s="2" t="s">
        <v>9</v>
      </c>
      <c r="J95" s="2">
        <v>2.153</v>
      </c>
      <c r="K95" s="2" t="s">
        <v>10</v>
      </c>
      <c r="L95" s="2">
        <v>7.371</v>
      </c>
      <c r="M95" s="2" t="s">
        <v>11</v>
      </c>
      <c r="N95" s="2">
        <v>8.279</v>
      </c>
      <c r="O95" s="2" t="e">
        <f t="shared" si="12"/>
        <v>#VALUE!</v>
      </c>
      <c r="P95" s="2"/>
      <c r="Q95" s="2">
        <f t="shared" si="13"/>
        <v>0.1</v>
      </c>
    </row>
    <row r="96" spans="1:17" ht="12.75">
      <c r="A96" s="2" t="s">
        <v>225</v>
      </c>
      <c r="B96" s="2">
        <v>30.26</v>
      </c>
      <c r="C96" s="2">
        <v>-97.74</v>
      </c>
      <c r="D96" s="2" t="s">
        <v>0</v>
      </c>
      <c r="E96" s="2" t="s">
        <v>226</v>
      </c>
      <c r="F96" s="2">
        <v>30</v>
      </c>
      <c r="G96" s="2">
        <v>-94</v>
      </c>
      <c r="H96" s="2">
        <v>360.823765256997</v>
      </c>
      <c r="I96" s="2" t="s">
        <v>10</v>
      </c>
      <c r="J96" s="2">
        <v>4.572</v>
      </c>
      <c r="K96" s="2" t="s">
        <v>9</v>
      </c>
      <c r="L96" s="2">
        <v>10.316</v>
      </c>
      <c r="M96" s="2" t="s">
        <v>69</v>
      </c>
      <c r="N96" s="2">
        <v>28.152</v>
      </c>
      <c r="O96" s="2" t="e">
        <f t="shared" si="12"/>
        <v>#VALUE!</v>
      </c>
      <c r="P96" s="2"/>
      <c r="Q96" s="2">
        <f t="shared" si="13"/>
        <v>0.15000000000000002</v>
      </c>
    </row>
    <row r="97" spans="1:17" ht="12.75">
      <c r="A97" s="2" t="s">
        <v>19</v>
      </c>
      <c r="B97" s="2">
        <v>35.96</v>
      </c>
      <c r="C97" s="2">
        <v>-83.91</v>
      </c>
      <c r="D97" s="2" t="s">
        <v>0</v>
      </c>
      <c r="E97" s="2" t="s">
        <v>20</v>
      </c>
      <c r="F97" s="2">
        <v>32</v>
      </c>
      <c r="G97" s="2">
        <v>-83</v>
      </c>
      <c r="H97" s="2">
        <v>448.247782669982</v>
      </c>
      <c r="I97" s="2" t="s">
        <v>21</v>
      </c>
      <c r="J97" s="2">
        <v>8.422</v>
      </c>
      <c r="K97" s="2" t="s">
        <v>22</v>
      </c>
      <c r="L97" s="2">
        <v>16.892</v>
      </c>
      <c r="M97" s="2" t="s">
        <v>23</v>
      </c>
      <c r="N97" s="2">
        <v>17.65</v>
      </c>
      <c r="O97" s="2" t="e">
        <f t="shared" si="12"/>
        <v>#VALUE!</v>
      </c>
      <c r="P97" s="2"/>
      <c r="Q97" s="2">
        <f t="shared" si="13"/>
        <v>0.2</v>
      </c>
    </row>
    <row r="98" spans="1:17" ht="12.75">
      <c r="A98" s="3" t="s">
        <v>19</v>
      </c>
      <c r="B98" s="3">
        <v>35.96</v>
      </c>
      <c r="C98" s="3">
        <v>-83.92</v>
      </c>
      <c r="D98" s="3" t="s">
        <v>0</v>
      </c>
      <c r="E98" s="3" t="s">
        <v>186</v>
      </c>
      <c r="F98" s="3">
        <v>30</v>
      </c>
      <c r="G98" s="3">
        <v>-83</v>
      </c>
      <c r="H98" s="3">
        <v>668.243299828299</v>
      </c>
      <c r="I98" s="3" t="s">
        <v>21</v>
      </c>
      <c r="J98" s="3">
        <v>8.206</v>
      </c>
      <c r="K98" s="3" t="s">
        <v>22</v>
      </c>
      <c r="L98" s="3">
        <v>16.618</v>
      </c>
      <c r="M98" s="3" t="s">
        <v>23</v>
      </c>
      <c r="N98" s="3">
        <v>17.407</v>
      </c>
      <c r="O98" s="2" t="e">
        <f t="shared" si="12"/>
        <v>#VALUE!</v>
      </c>
      <c r="P98" s="2"/>
      <c r="Q98" s="2">
        <f t="shared" si="13"/>
        <v>0.25</v>
      </c>
    </row>
    <row r="99" spans="1:17" ht="12.75">
      <c r="A99" s="2" t="s">
        <v>13</v>
      </c>
      <c r="B99" s="2">
        <v>48.43</v>
      </c>
      <c r="C99" s="2">
        <v>-123.35</v>
      </c>
      <c r="D99" s="2" t="s">
        <v>14</v>
      </c>
      <c r="E99" s="2" t="s">
        <v>47</v>
      </c>
      <c r="F99" s="2">
        <v>49</v>
      </c>
      <c r="G99" s="2">
        <v>-122</v>
      </c>
      <c r="H99" s="2">
        <v>117.585335970672</v>
      </c>
      <c r="I99" s="2" t="s">
        <v>16</v>
      </c>
      <c r="J99" s="2">
        <v>2.875</v>
      </c>
      <c r="K99" s="2" t="s">
        <v>18</v>
      </c>
      <c r="L99" s="2">
        <v>28.492</v>
      </c>
      <c r="M99" s="2" t="s">
        <v>48</v>
      </c>
      <c r="N99" s="2">
        <v>29.207</v>
      </c>
      <c r="O99" s="2" t="e">
        <f t="shared" si="12"/>
        <v>#VALUE!</v>
      </c>
      <c r="P99" s="2">
        <f>10^Q99</f>
        <v>1.9952623149688797</v>
      </c>
      <c r="Q99" s="2">
        <f t="shared" si="13"/>
        <v>0.3</v>
      </c>
    </row>
    <row r="100" spans="1:17" ht="12.75">
      <c r="A100" s="2" t="s">
        <v>13</v>
      </c>
      <c r="B100" s="2">
        <v>48.42</v>
      </c>
      <c r="C100" s="2">
        <v>-123.37</v>
      </c>
      <c r="D100" s="2" t="s">
        <v>14</v>
      </c>
      <c r="E100" s="2" t="s">
        <v>15</v>
      </c>
      <c r="F100" s="2">
        <v>49</v>
      </c>
      <c r="G100" s="2">
        <v>-122</v>
      </c>
      <c r="H100" s="2">
        <v>119.42993111244</v>
      </c>
      <c r="I100" s="2" t="s">
        <v>16</v>
      </c>
      <c r="J100" s="2">
        <v>3.055</v>
      </c>
      <c r="K100" s="2" t="s">
        <v>17</v>
      </c>
      <c r="L100" s="2">
        <v>27.075</v>
      </c>
      <c r="M100" s="2" t="s">
        <v>18</v>
      </c>
      <c r="N100" s="2">
        <v>28.697</v>
      </c>
      <c r="O100" s="2" t="e">
        <f t="shared" si="12"/>
        <v>#VALUE!</v>
      </c>
      <c r="P100" s="2">
        <f>10^Q100</f>
        <v>2.2387211385683394</v>
      </c>
      <c r="Q100" s="2">
        <f t="shared" si="13"/>
        <v>0.35</v>
      </c>
    </row>
    <row r="101" spans="1:17" ht="12.75">
      <c r="A101" s="2" t="s">
        <v>149</v>
      </c>
      <c r="B101" s="2">
        <v>37.428</v>
      </c>
      <c r="C101" s="2">
        <v>-122.25</v>
      </c>
      <c r="D101" s="2" t="s">
        <v>0</v>
      </c>
      <c r="E101" s="2" t="s">
        <v>150</v>
      </c>
      <c r="F101" s="2">
        <v>37</v>
      </c>
      <c r="G101" s="2">
        <v>-121</v>
      </c>
      <c r="H101" s="2">
        <v>120.488637033673</v>
      </c>
      <c r="I101" s="2" t="s">
        <v>1</v>
      </c>
      <c r="J101" s="2">
        <v>1.047</v>
      </c>
      <c r="K101" s="2" t="s">
        <v>145</v>
      </c>
      <c r="L101" s="2">
        <v>2.055</v>
      </c>
      <c r="M101" s="2" t="s">
        <v>17</v>
      </c>
      <c r="N101" s="2">
        <v>2.32</v>
      </c>
      <c r="O101" s="2" t="e">
        <f t="shared" si="12"/>
        <v>#VALUE!</v>
      </c>
      <c r="P101" s="2">
        <f>10^Q101</f>
        <v>2.51188643150958</v>
      </c>
      <c r="Q101" s="2">
        <f t="shared" si="13"/>
        <v>0.39999999999999997</v>
      </c>
    </row>
    <row r="102" spans="1:17" ht="12.75">
      <c r="A102" s="2" t="s">
        <v>70</v>
      </c>
      <c r="B102" s="2">
        <v>47.6</v>
      </c>
      <c r="C102" s="2">
        <v>-122.32</v>
      </c>
      <c r="D102" s="2" t="s">
        <v>0</v>
      </c>
      <c r="E102" s="2" t="s">
        <v>71</v>
      </c>
      <c r="F102" s="2">
        <v>44</v>
      </c>
      <c r="G102" s="2">
        <v>-122</v>
      </c>
      <c r="H102" s="2">
        <v>401.06834305743</v>
      </c>
      <c r="I102" s="2" t="s">
        <v>37</v>
      </c>
      <c r="J102" s="2">
        <v>6.029</v>
      </c>
      <c r="K102" s="2" t="s">
        <v>9</v>
      </c>
      <c r="L102" s="2">
        <v>64.725</v>
      </c>
      <c r="M102" s="2" t="s">
        <v>69</v>
      </c>
      <c r="N102" s="2">
        <v>80.881</v>
      </c>
      <c r="O102" s="2" t="e">
        <f t="shared" si="12"/>
        <v>#VALUE!</v>
      </c>
      <c r="P102" s="2"/>
      <c r="Q102" s="2">
        <f t="shared" si="13"/>
        <v>0.44999999999999996</v>
      </c>
    </row>
    <row r="103" spans="1:17" ht="12.75">
      <c r="A103" s="2" t="s">
        <v>70</v>
      </c>
      <c r="B103" s="2">
        <v>47.6</v>
      </c>
      <c r="C103" s="2">
        <v>-122.32</v>
      </c>
      <c r="D103" s="2" t="s">
        <v>0</v>
      </c>
      <c r="E103" s="2" t="s">
        <v>96</v>
      </c>
      <c r="F103" s="2">
        <v>44</v>
      </c>
      <c r="G103" s="2">
        <v>-122</v>
      </c>
      <c r="H103" s="2">
        <v>401.06834305743</v>
      </c>
      <c r="I103" s="2" t="s">
        <v>37</v>
      </c>
      <c r="J103" s="2">
        <v>6.012</v>
      </c>
      <c r="K103" s="2" t="s">
        <v>43</v>
      </c>
      <c r="L103" s="2">
        <v>77.169</v>
      </c>
      <c r="M103" s="2" t="s">
        <v>56</v>
      </c>
      <c r="N103" s="2">
        <v>81.812</v>
      </c>
      <c r="O103" s="2" t="e">
        <f t="shared" si="12"/>
        <v>#VALUE!</v>
      </c>
      <c r="P103" s="2"/>
      <c r="Q103" s="2">
        <f t="shared" si="13"/>
        <v>0.49999999999999994</v>
      </c>
    </row>
    <row r="104" spans="1:17" ht="12.75">
      <c r="A104" s="2" t="s">
        <v>115</v>
      </c>
      <c r="B104" s="2">
        <v>42.442</v>
      </c>
      <c r="C104" s="2">
        <v>-83.117</v>
      </c>
      <c r="D104" s="2" t="s">
        <v>0</v>
      </c>
      <c r="E104" s="2" t="s">
        <v>116</v>
      </c>
      <c r="F104" s="2">
        <v>42</v>
      </c>
      <c r="G104" s="2">
        <v>-87</v>
      </c>
      <c r="H104" s="2">
        <v>323.476201972739</v>
      </c>
      <c r="I104" s="2" t="s">
        <v>74</v>
      </c>
      <c r="J104" s="2">
        <v>8.539</v>
      </c>
      <c r="K104" s="2" t="s">
        <v>4</v>
      </c>
      <c r="L104" s="2">
        <v>8.918</v>
      </c>
      <c r="M104" s="2" t="s">
        <v>5</v>
      </c>
      <c r="N104" s="2">
        <v>9</v>
      </c>
      <c r="O104" s="2" t="e">
        <f t="shared" si="12"/>
        <v>#VALUE!</v>
      </c>
      <c r="P104" s="2"/>
      <c r="Q104" s="2">
        <f t="shared" si="13"/>
        <v>0.5499999999999999</v>
      </c>
    </row>
    <row r="105" spans="1:17" ht="12.75">
      <c r="A105" s="2" t="s">
        <v>79</v>
      </c>
      <c r="B105" s="2">
        <v>43.07</v>
      </c>
      <c r="C105" s="2">
        <v>-89.383</v>
      </c>
      <c r="D105" s="2" t="s">
        <v>0</v>
      </c>
      <c r="E105" s="2" t="s">
        <v>228</v>
      </c>
      <c r="F105" s="2">
        <v>43</v>
      </c>
      <c r="G105" s="2">
        <v>-88</v>
      </c>
      <c r="H105" s="2">
        <v>112.673574810756</v>
      </c>
      <c r="I105" s="2" t="s">
        <v>4</v>
      </c>
      <c r="J105" s="2">
        <v>6.047</v>
      </c>
      <c r="K105" s="2" t="s">
        <v>5</v>
      </c>
      <c r="L105" s="2">
        <v>7</v>
      </c>
      <c r="M105" s="2" t="s">
        <v>6</v>
      </c>
      <c r="N105" s="2">
        <v>11.027</v>
      </c>
      <c r="O105" s="2" t="e">
        <f t="shared" si="12"/>
        <v>#VALUE!</v>
      </c>
      <c r="P105" s="2">
        <f>10^Q105</f>
        <v>3.9810717055349727</v>
      </c>
      <c r="Q105" s="2">
        <f t="shared" si="13"/>
        <v>0.6</v>
      </c>
    </row>
    <row r="106" spans="1:17" ht="12.75">
      <c r="A106" s="2" t="s">
        <v>79</v>
      </c>
      <c r="B106" s="2">
        <v>43.07</v>
      </c>
      <c r="C106" s="2">
        <v>-89.4</v>
      </c>
      <c r="D106" s="2" t="s">
        <v>0</v>
      </c>
      <c r="E106" s="2" t="s">
        <v>80</v>
      </c>
      <c r="F106" s="2">
        <v>42</v>
      </c>
      <c r="G106" s="2">
        <v>-88</v>
      </c>
      <c r="H106" s="2">
        <v>165.264853355942</v>
      </c>
      <c r="I106" s="2" t="s">
        <v>4</v>
      </c>
      <c r="J106" s="2">
        <v>5.751</v>
      </c>
      <c r="K106" s="2" t="s">
        <v>5</v>
      </c>
      <c r="L106" s="2">
        <v>7</v>
      </c>
      <c r="M106" s="2" t="s">
        <v>6</v>
      </c>
      <c r="N106" s="2">
        <v>10.733</v>
      </c>
      <c r="O106" s="2" t="e">
        <f t="shared" si="12"/>
        <v>#VALUE!</v>
      </c>
      <c r="P106" s="2">
        <f>10^Q106</f>
        <v>4.466835921509632</v>
      </c>
      <c r="Q106" s="2">
        <f t="shared" si="13"/>
        <v>0.65</v>
      </c>
    </row>
    <row r="107" spans="1:17" ht="12.75">
      <c r="A107" s="2" t="s">
        <v>209</v>
      </c>
      <c r="B107" s="2">
        <v>40.83</v>
      </c>
      <c r="C107" s="2">
        <v>-74.21</v>
      </c>
      <c r="D107" s="2" t="s">
        <v>0</v>
      </c>
      <c r="E107" s="2" t="s">
        <v>210</v>
      </c>
      <c r="F107" s="2">
        <v>41</v>
      </c>
      <c r="G107" s="2">
        <v>-73</v>
      </c>
      <c r="H107" s="2">
        <v>103.415453062665</v>
      </c>
      <c r="I107" s="2" t="s">
        <v>83</v>
      </c>
      <c r="J107" s="2">
        <v>3.753</v>
      </c>
      <c r="K107" s="2" t="s">
        <v>43</v>
      </c>
      <c r="L107" s="2">
        <v>5.748</v>
      </c>
      <c r="M107" s="2" t="s">
        <v>44</v>
      </c>
      <c r="N107" s="2">
        <v>6.605</v>
      </c>
      <c r="O107" s="2" t="e">
        <f t="shared" si="12"/>
        <v>#VALUE!</v>
      </c>
      <c r="P107" s="2">
        <f>10^Q107</f>
        <v>5.011872336272724</v>
      </c>
      <c r="Q107" s="2">
        <f t="shared" si="13"/>
        <v>0.7000000000000001</v>
      </c>
    </row>
    <row r="108" spans="1:17" ht="12.75">
      <c r="A108" s="3" t="s">
        <v>90</v>
      </c>
      <c r="B108" s="3">
        <v>43.65</v>
      </c>
      <c r="C108" s="3">
        <v>-79.333</v>
      </c>
      <c r="D108" s="3" t="s">
        <v>14</v>
      </c>
      <c r="E108" s="3" t="s">
        <v>91</v>
      </c>
      <c r="F108" s="3">
        <v>50</v>
      </c>
      <c r="G108" s="3">
        <v>-77</v>
      </c>
      <c r="H108" s="3">
        <v>727.957414449074</v>
      </c>
      <c r="I108" s="3" t="s">
        <v>27</v>
      </c>
      <c r="J108" s="3">
        <v>5</v>
      </c>
      <c r="K108" s="3" t="s">
        <v>28</v>
      </c>
      <c r="L108" s="3">
        <v>6.848</v>
      </c>
      <c r="M108" s="3" t="s">
        <v>33</v>
      </c>
      <c r="N108" s="3">
        <v>7.335</v>
      </c>
      <c r="O108" s="2" t="e">
        <f t="shared" si="12"/>
        <v>#VALUE!</v>
      </c>
      <c r="P108" s="2"/>
      <c r="Q108" s="2">
        <f t="shared" si="13"/>
        <v>0.7500000000000001</v>
      </c>
    </row>
    <row r="109" spans="1:17" ht="12.75">
      <c r="A109" s="2" t="s">
        <v>143</v>
      </c>
      <c r="B109" s="2">
        <v>37.345</v>
      </c>
      <c r="C109" s="2">
        <v>-121.933</v>
      </c>
      <c r="D109" s="2" t="s">
        <v>0</v>
      </c>
      <c r="E109" s="2" t="s">
        <v>144</v>
      </c>
      <c r="F109" s="2">
        <v>37</v>
      </c>
      <c r="G109" s="2">
        <v>-121</v>
      </c>
      <c r="H109" s="2">
        <v>91.1334114883477</v>
      </c>
      <c r="I109" s="2" t="s">
        <v>1</v>
      </c>
      <c r="J109" s="2">
        <v>1.385</v>
      </c>
      <c r="K109" s="2" t="s">
        <v>145</v>
      </c>
      <c r="L109" s="2">
        <v>2.683</v>
      </c>
      <c r="M109" s="2" t="s">
        <v>146</v>
      </c>
      <c r="N109" s="2">
        <v>3.012</v>
      </c>
      <c r="O109" s="2" t="e">
        <f t="shared" si="12"/>
        <v>#VALUE!</v>
      </c>
      <c r="P109" s="2">
        <f>10^Q109</f>
        <v>6.309573444801936</v>
      </c>
      <c r="Q109" s="2">
        <f t="shared" si="13"/>
        <v>0.8000000000000002</v>
      </c>
    </row>
    <row r="110" spans="1:17" ht="12.75">
      <c r="A110" s="2" t="s">
        <v>221</v>
      </c>
      <c r="B110" s="2">
        <v>42.35</v>
      </c>
      <c r="C110" s="2">
        <v>-71.06</v>
      </c>
      <c r="D110" s="2" t="s">
        <v>0</v>
      </c>
      <c r="E110" s="2" t="s">
        <v>222</v>
      </c>
      <c r="F110" s="2">
        <v>40</v>
      </c>
      <c r="G110" s="2">
        <v>-72</v>
      </c>
      <c r="H110" s="2">
        <v>272.889522704023</v>
      </c>
      <c r="I110" s="2" t="s">
        <v>83</v>
      </c>
      <c r="J110" s="2">
        <v>3.572</v>
      </c>
      <c r="K110" s="2" t="s">
        <v>108</v>
      </c>
      <c r="L110" s="2">
        <v>4.584</v>
      </c>
      <c r="M110" s="2" t="s">
        <v>56</v>
      </c>
      <c r="N110" s="2">
        <v>6.921</v>
      </c>
      <c r="O110" s="2" t="e">
        <f t="shared" si="12"/>
        <v>#VALUE!</v>
      </c>
      <c r="P110" s="2">
        <f>10^Q110</f>
        <v>7.079457843841383</v>
      </c>
      <c r="Q110" s="2">
        <f t="shared" si="13"/>
        <v>0.8500000000000002</v>
      </c>
    </row>
    <row r="113" spans="7:8" ht="12.75">
      <c r="G113" t="s">
        <v>258</v>
      </c>
      <c r="H113">
        <f>AVERAGE(H3:H111)</f>
        <v>307.4180328433255</v>
      </c>
    </row>
    <row r="114" spans="7:8" ht="12.75">
      <c r="G114" t="s">
        <v>260</v>
      </c>
      <c r="H114">
        <f>STDEV(H3:H111)</f>
        <v>288.5944760761793</v>
      </c>
    </row>
    <row r="115" spans="7:8" ht="12.75">
      <c r="G115" t="s">
        <v>259</v>
      </c>
      <c r="H115">
        <f>MEDIAN(H3:H111)</f>
        <v>165.264853355942</v>
      </c>
    </row>
    <row r="116" spans="7:8" ht="12.75">
      <c r="G116" s="5">
        <v>0.25</v>
      </c>
      <c r="H116">
        <f>PERCENTILE(H$3:H$111,$G116)</f>
        <v>105.832918184443</v>
      </c>
    </row>
    <row r="117" spans="7:8" ht="12.75">
      <c r="G117" s="5">
        <v>0.75</v>
      </c>
      <c r="H117">
        <f>PERCENTILE(H$3:H$111,$G117)</f>
        <v>412.795718823116</v>
      </c>
    </row>
    <row r="118" spans="7:8" ht="12.75">
      <c r="G118" t="s">
        <v>261</v>
      </c>
      <c r="H118">
        <f>H117-H116</f>
        <v>306.962800638673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D87">
      <selection activeCell="E113" sqref="E113"/>
    </sheetView>
  </sheetViews>
  <sheetFormatPr defaultColWidth="9.140625" defaultRowHeight="12.75"/>
  <cols>
    <col min="1" max="1" width="18.8515625" style="0" customWidth="1"/>
    <col min="2" max="2" width="7.00390625" style="0" bestFit="1" customWidth="1"/>
    <col min="3" max="3" width="8.57421875" style="0" bestFit="1" customWidth="1"/>
    <col min="4" max="4" width="12.8515625" style="0" bestFit="1" customWidth="1"/>
    <col min="5" max="5" width="14.8515625" style="0" bestFit="1" customWidth="1"/>
    <col min="6" max="6" width="3.00390625" style="0" bestFit="1" customWidth="1"/>
    <col min="7" max="7" width="4.57421875" style="0" bestFit="1" customWidth="1"/>
    <col min="8" max="8" width="11.28125" style="0" customWidth="1"/>
    <col min="9" max="9" width="25.57421875" style="0" customWidth="1"/>
    <col min="10" max="10" width="9.28125" style="0" customWidth="1"/>
    <col min="11" max="11" width="28.57421875" style="0" bestFit="1" customWidth="1"/>
    <col min="12" max="12" width="7.7109375" style="0" customWidth="1"/>
    <col min="13" max="13" width="28.57421875" style="0" bestFit="1" customWidth="1"/>
    <col min="14" max="14" width="7.00390625" style="0" bestFit="1" customWidth="1"/>
    <col min="15" max="17" width="4.00390625" style="0" bestFit="1" customWidth="1"/>
  </cols>
  <sheetData>
    <row r="1" spans="1:14" ht="12.75">
      <c r="A1" s="1" t="s">
        <v>238</v>
      </c>
      <c r="B1" s="1" t="s">
        <v>239</v>
      </c>
      <c r="C1" s="1" t="s">
        <v>240</v>
      </c>
      <c r="D1" s="1" t="s">
        <v>241</v>
      </c>
      <c r="E1" s="1" t="s">
        <v>242</v>
      </c>
      <c r="F1" s="1" t="s">
        <v>243</v>
      </c>
      <c r="G1" s="1" t="s">
        <v>244</v>
      </c>
      <c r="H1" s="1" t="s">
        <v>245</v>
      </c>
      <c r="I1" s="1" t="s">
        <v>246</v>
      </c>
      <c r="J1" s="1" t="s">
        <v>247</v>
      </c>
      <c r="K1" s="1" t="s">
        <v>248</v>
      </c>
      <c r="L1" s="1" t="s">
        <v>249</v>
      </c>
      <c r="M1" s="1" t="s">
        <v>250</v>
      </c>
      <c r="N1" s="1" t="s">
        <v>251</v>
      </c>
    </row>
    <row r="2" spans="1:14" ht="12.75">
      <c r="A2" s="12" t="s">
        <v>204</v>
      </c>
      <c r="B2" s="12">
        <v>36.11</v>
      </c>
      <c r="C2" s="12">
        <v>-97.01</v>
      </c>
      <c r="D2" s="12" t="s">
        <v>0</v>
      </c>
      <c r="E2" s="12" t="s">
        <v>205</v>
      </c>
      <c r="F2" s="12">
        <v>36</v>
      </c>
      <c r="G2" s="12">
        <v>-97</v>
      </c>
      <c r="H2" s="12">
        <v>12.2644950214382</v>
      </c>
      <c r="I2" s="12" t="s">
        <v>4</v>
      </c>
      <c r="J2" s="12">
        <v>20.111</v>
      </c>
      <c r="K2" s="12" t="s">
        <v>174</v>
      </c>
      <c r="L2" s="12">
        <v>20.332</v>
      </c>
      <c r="M2" s="12" t="s">
        <v>5</v>
      </c>
      <c r="N2" s="2">
        <v>24</v>
      </c>
    </row>
    <row r="3" spans="1:14" ht="12.75">
      <c r="A3" s="12" t="s">
        <v>221</v>
      </c>
      <c r="B3" s="12">
        <v>42.35</v>
      </c>
      <c r="C3" s="12">
        <v>-71.06</v>
      </c>
      <c r="D3" s="12" t="s">
        <v>0</v>
      </c>
      <c r="E3" s="12" t="s">
        <v>222</v>
      </c>
      <c r="F3" s="12">
        <v>42</v>
      </c>
      <c r="G3" s="12">
        <v>-71</v>
      </c>
      <c r="H3" s="12">
        <v>39.2305614492903</v>
      </c>
      <c r="I3" s="12" t="s">
        <v>83</v>
      </c>
      <c r="J3" s="12">
        <v>3.956</v>
      </c>
      <c r="K3" s="12" t="s">
        <v>108</v>
      </c>
      <c r="L3" s="12">
        <v>4.685</v>
      </c>
      <c r="M3" s="12" t="s">
        <v>57</v>
      </c>
      <c r="N3" s="2">
        <v>9.291</v>
      </c>
    </row>
    <row r="4" spans="1:14" ht="12.75">
      <c r="A4" s="12" t="s">
        <v>126</v>
      </c>
      <c r="B4" s="12">
        <v>39.288</v>
      </c>
      <c r="C4" s="12">
        <v>-76.617</v>
      </c>
      <c r="D4" s="12" t="s">
        <v>0</v>
      </c>
      <c r="E4" s="12" t="s">
        <v>127</v>
      </c>
      <c r="F4" s="12">
        <v>39</v>
      </c>
      <c r="G4" s="12">
        <v>-76</v>
      </c>
      <c r="H4" s="12">
        <v>62.1023862583775</v>
      </c>
      <c r="I4" s="12" t="s">
        <v>62</v>
      </c>
      <c r="J4" s="12">
        <v>6.509</v>
      </c>
      <c r="K4" s="12" t="s">
        <v>63</v>
      </c>
      <c r="L4" s="12">
        <v>7.023</v>
      </c>
      <c r="M4" s="12" t="s">
        <v>45</v>
      </c>
      <c r="N4" s="2">
        <v>7.473</v>
      </c>
    </row>
    <row r="5" spans="1:14" ht="12.75">
      <c r="A5" s="12" t="s">
        <v>157</v>
      </c>
      <c r="B5" s="12">
        <v>40.499</v>
      </c>
      <c r="C5" s="12">
        <v>-74.399</v>
      </c>
      <c r="D5" s="12" t="s">
        <v>0</v>
      </c>
      <c r="E5" s="12" t="s">
        <v>158</v>
      </c>
      <c r="F5" s="12">
        <v>40</v>
      </c>
      <c r="G5" s="12">
        <v>-74</v>
      </c>
      <c r="H5" s="12">
        <v>65.0030636253372</v>
      </c>
      <c r="I5" s="12" t="s">
        <v>44</v>
      </c>
      <c r="J5" s="12">
        <v>5.763</v>
      </c>
      <c r="K5" s="12" t="s">
        <v>43</v>
      </c>
      <c r="L5" s="12">
        <v>5.866</v>
      </c>
      <c r="M5" s="12" t="s">
        <v>57</v>
      </c>
      <c r="N5" s="2">
        <v>6.816</v>
      </c>
    </row>
    <row r="6" spans="1:14" ht="12.75">
      <c r="A6" s="12" t="s">
        <v>159</v>
      </c>
      <c r="B6" s="12">
        <v>40.35</v>
      </c>
      <c r="C6" s="12">
        <v>-74.65</v>
      </c>
      <c r="D6" s="12" t="s">
        <v>0</v>
      </c>
      <c r="E6" s="12" t="s">
        <v>160</v>
      </c>
      <c r="F6" s="12">
        <v>40</v>
      </c>
      <c r="G6" s="12">
        <v>-74</v>
      </c>
      <c r="H6" s="12">
        <v>67.5603278282273</v>
      </c>
      <c r="I6" s="12" t="s">
        <v>57</v>
      </c>
      <c r="J6" s="12">
        <v>4.547</v>
      </c>
      <c r="K6" s="12" t="s">
        <v>43</v>
      </c>
      <c r="L6" s="12">
        <v>3.411</v>
      </c>
      <c r="M6" s="12" t="s">
        <v>57</v>
      </c>
      <c r="N6" s="2">
        <v>4.63</v>
      </c>
    </row>
    <row r="7" spans="1:14" ht="12.75">
      <c r="A7" s="12" t="s">
        <v>141</v>
      </c>
      <c r="B7" s="12">
        <v>39.005</v>
      </c>
      <c r="C7" s="12">
        <v>-76.867</v>
      </c>
      <c r="D7" s="12" t="s">
        <v>0</v>
      </c>
      <c r="E7" s="12" t="s">
        <v>142</v>
      </c>
      <c r="F7" s="12">
        <v>39</v>
      </c>
      <c r="G7" s="12">
        <v>-76</v>
      </c>
      <c r="H7" s="12">
        <v>74.9203973241848</v>
      </c>
      <c r="I7" s="12" t="s">
        <v>63</v>
      </c>
      <c r="J7" s="12">
        <v>3.917</v>
      </c>
      <c r="K7" s="12" t="s">
        <v>45</v>
      </c>
      <c r="L7" s="12">
        <v>4.739</v>
      </c>
      <c r="M7" s="12" t="s">
        <v>135</v>
      </c>
      <c r="N7" s="2">
        <v>6.067</v>
      </c>
    </row>
    <row r="8" spans="1:14" ht="12.75">
      <c r="A8" s="12" t="s">
        <v>168</v>
      </c>
      <c r="B8" s="12">
        <v>42.37</v>
      </c>
      <c r="C8" s="12">
        <v>-71.24</v>
      </c>
      <c r="D8" s="12" t="s">
        <v>0</v>
      </c>
      <c r="E8" s="12" t="s">
        <v>169</v>
      </c>
      <c r="F8" s="12">
        <v>42</v>
      </c>
      <c r="G8" s="12">
        <v>-72</v>
      </c>
      <c r="H8" s="12">
        <v>74.9248229469283</v>
      </c>
      <c r="I8" s="12" t="s">
        <v>56</v>
      </c>
      <c r="J8" s="12">
        <v>3.644</v>
      </c>
      <c r="K8" s="12" t="s">
        <v>57</v>
      </c>
      <c r="L8" s="12">
        <v>6.114</v>
      </c>
      <c r="M8" s="12" t="s">
        <v>57</v>
      </c>
      <c r="N8" s="2">
        <v>6.587</v>
      </c>
    </row>
    <row r="9" spans="1:14" ht="12.75">
      <c r="A9" s="12" t="s">
        <v>39</v>
      </c>
      <c r="B9" s="12">
        <v>49.25</v>
      </c>
      <c r="C9" s="12">
        <v>-123.08</v>
      </c>
      <c r="D9" s="12" t="s">
        <v>14</v>
      </c>
      <c r="E9" s="12" t="s">
        <v>40</v>
      </c>
      <c r="F9" s="12">
        <v>49</v>
      </c>
      <c r="G9" s="12">
        <v>-122</v>
      </c>
      <c r="H9" s="12">
        <v>83.3586750169198</v>
      </c>
      <c r="I9" s="12" t="s">
        <v>16</v>
      </c>
      <c r="J9" s="12">
        <v>0.202</v>
      </c>
      <c r="K9" s="12" t="s">
        <v>38</v>
      </c>
      <c r="L9" s="12">
        <v>23.172</v>
      </c>
      <c r="M9" s="12" t="s">
        <v>18</v>
      </c>
      <c r="N9" s="2">
        <v>26.283</v>
      </c>
    </row>
    <row r="10" spans="1:14" ht="12.75">
      <c r="A10" s="12" t="s">
        <v>271</v>
      </c>
      <c r="B10" s="12">
        <v>37.335</v>
      </c>
      <c r="C10" s="12">
        <v>-121.867</v>
      </c>
      <c r="D10" s="12" t="s">
        <v>0</v>
      </c>
      <c r="E10" s="12" t="s">
        <v>272</v>
      </c>
      <c r="F10" s="12">
        <v>37</v>
      </c>
      <c r="G10" s="12">
        <v>-121</v>
      </c>
      <c r="H10" s="12">
        <v>85.3772794312122</v>
      </c>
      <c r="I10" s="12" t="s">
        <v>38</v>
      </c>
      <c r="J10" s="12">
        <v>1.077</v>
      </c>
      <c r="K10" s="12" t="s">
        <v>1</v>
      </c>
      <c r="L10" s="12">
        <v>1.968</v>
      </c>
      <c r="M10" s="12" t="s">
        <v>62</v>
      </c>
      <c r="N10" s="2">
        <v>86.481</v>
      </c>
    </row>
    <row r="11" spans="1:14" ht="12.75">
      <c r="A11" s="12" t="s">
        <v>233</v>
      </c>
      <c r="B11" s="12">
        <v>40.78</v>
      </c>
      <c r="C11" s="12">
        <v>-72.91</v>
      </c>
      <c r="D11" s="12" t="s">
        <v>0</v>
      </c>
      <c r="E11" s="12" t="s">
        <v>234</v>
      </c>
      <c r="F11" s="12">
        <v>40</v>
      </c>
      <c r="G11" s="12">
        <v>-73</v>
      </c>
      <c r="H11" s="12">
        <v>87.0663605568741</v>
      </c>
      <c r="I11" s="12" t="s">
        <v>57</v>
      </c>
      <c r="J11" s="12">
        <v>2.953</v>
      </c>
      <c r="K11" s="12" t="s">
        <v>43</v>
      </c>
      <c r="L11" s="12">
        <v>5.911</v>
      </c>
      <c r="M11" s="12" t="s">
        <v>44</v>
      </c>
      <c r="N11" s="2">
        <v>6.049</v>
      </c>
    </row>
    <row r="12" spans="1:14" ht="12.75">
      <c r="A12" s="12" t="s">
        <v>54</v>
      </c>
      <c r="B12" s="12">
        <v>42.36</v>
      </c>
      <c r="C12" s="12">
        <v>-71.06</v>
      </c>
      <c r="D12" s="12" t="s">
        <v>0</v>
      </c>
      <c r="E12" s="12" t="s">
        <v>194</v>
      </c>
      <c r="F12" s="12">
        <v>42</v>
      </c>
      <c r="G12" s="12">
        <v>-72</v>
      </c>
      <c r="H12" s="12">
        <v>87.187933810573</v>
      </c>
      <c r="I12" s="12" t="s">
        <v>56</v>
      </c>
      <c r="J12" s="12">
        <v>3.486</v>
      </c>
      <c r="K12" s="12" t="s">
        <v>57</v>
      </c>
      <c r="L12" s="12">
        <v>5.536</v>
      </c>
      <c r="M12" s="12" t="s">
        <v>57</v>
      </c>
      <c r="N12" s="2">
        <v>5.665</v>
      </c>
    </row>
    <row r="13" spans="1:14" ht="12.75">
      <c r="A13" s="12" t="s">
        <v>35</v>
      </c>
      <c r="B13" s="12">
        <v>44.05</v>
      </c>
      <c r="C13" s="12">
        <v>-123.09</v>
      </c>
      <c r="D13" s="12" t="s">
        <v>0</v>
      </c>
      <c r="E13" s="12" t="s">
        <v>185</v>
      </c>
      <c r="F13" s="12">
        <v>44</v>
      </c>
      <c r="G13" s="12">
        <v>-122</v>
      </c>
      <c r="H13" s="12">
        <v>87.3246533990822</v>
      </c>
      <c r="I13" s="12" t="s">
        <v>37</v>
      </c>
      <c r="J13" s="12">
        <v>2.857</v>
      </c>
      <c r="K13" s="12" t="s">
        <v>17</v>
      </c>
      <c r="L13" s="12">
        <v>25.114</v>
      </c>
      <c r="M13" s="12" t="s">
        <v>51</v>
      </c>
      <c r="N13" s="2">
        <v>25.3</v>
      </c>
    </row>
    <row r="14" spans="1:14" ht="12.75">
      <c r="A14" s="12" t="s">
        <v>195</v>
      </c>
      <c r="B14" s="12">
        <v>42.38</v>
      </c>
      <c r="C14" s="12">
        <v>-71.06</v>
      </c>
      <c r="D14" s="12" t="s">
        <v>0</v>
      </c>
      <c r="E14" s="12" t="s">
        <v>196</v>
      </c>
      <c r="F14" s="12">
        <v>42</v>
      </c>
      <c r="G14" s="12">
        <v>-72</v>
      </c>
      <c r="H14" s="12">
        <v>88.2204178390739</v>
      </c>
      <c r="I14" s="12" t="s">
        <v>56</v>
      </c>
      <c r="J14" s="12">
        <v>3.248</v>
      </c>
      <c r="K14" s="12" t="s">
        <v>57</v>
      </c>
      <c r="L14" s="12">
        <v>5.528</v>
      </c>
      <c r="M14" s="12" t="s">
        <v>57</v>
      </c>
      <c r="N14" s="2">
        <v>5.875</v>
      </c>
    </row>
    <row r="15" spans="1:14" ht="12.75">
      <c r="A15" s="12" t="s">
        <v>58</v>
      </c>
      <c r="B15" s="12">
        <v>37.34</v>
      </c>
      <c r="C15" s="12">
        <v>-121.93</v>
      </c>
      <c r="D15" s="12" t="s">
        <v>0</v>
      </c>
      <c r="E15" s="12" t="s">
        <v>59</v>
      </c>
      <c r="F15" s="12">
        <v>37</v>
      </c>
      <c r="G15" s="12">
        <v>-121</v>
      </c>
      <c r="H15" s="12">
        <v>90.6610365325058</v>
      </c>
      <c r="I15" s="12" t="s">
        <v>38</v>
      </c>
      <c r="J15" s="12">
        <v>1.026</v>
      </c>
      <c r="K15" s="12" t="s">
        <v>1</v>
      </c>
      <c r="L15" s="12">
        <v>1.826</v>
      </c>
      <c r="M15" s="12" t="s">
        <v>57</v>
      </c>
      <c r="N15" s="2">
        <v>75.692</v>
      </c>
    </row>
    <row r="16" spans="1:14" ht="12.75">
      <c r="A16" s="12" t="s">
        <v>143</v>
      </c>
      <c r="B16" s="12">
        <v>37.345</v>
      </c>
      <c r="C16" s="12">
        <v>-121.933</v>
      </c>
      <c r="D16" s="12" t="s">
        <v>0</v>
      </c>
      <c r="E16" s="12" t="s">
        <v>144</v>
      </c>
      <c r="F16" s="12">
        <v>37</v>
      </c>
      <c r="G16" s="12">
        <v>-121</v>
      </c>
      <c r="H16" s="12">
        <v>91.1334114883477</v>
      </c>
      <c r="I16" s="12" t="s">
        <v>1</v>
      </c>
      <c r="J16" s="12">
        <v>1.388</v>
      </c>
      <c r="K16" s="12" t="s">
        <v>145</v>
      </c>
      <c r="L16" s="12">
        <v>2.674</v>
      </c>
      <c r="M16" s="12" t="s">
        <v>48</v>
      </c>
      <c r="N16" s="2">
        <v>2.925</v>
      </c>
    </row>
    <row r="17" spans="1:14" ht="12.75">
      <c r="A17" s="12" t="s">
        <v>81</v>
      </c>
      <c r="B17" s="12">
        <v>40.849</v>
      </c>
      <c r="C17" s="12">
        <v>-73.867</v>
      </c>
      <c r="D17" s="12" t="s">
        <v>0</v>
      </c>
      <c r="E17" s="12" t="s">
        <v>82</v>
      </c>
      <c r="F17" s="12">
        <v>40</v>
      </c>
      <c r="G17" s="12">
        <v>-74</v>
      </c>
      <c r="H17" s="12">
        <v>95.0733561754127</v>
      </c>
      <c r="I17" s="12" t="s">
        <v>83</v>
      </c>
      <c r="J17" s="12">
        <v>2.598</v>
      </c>
      <c r="K17" s="12" t="s">
        <v>43</v>
      </c>
      <c r="L17" s="12">
        <v>3.758</v>
      </c>
      <c r="M17" s="12" t="s">
        <v>44</v>
      </c>
      <c r="N17" s="2">
        <v>3.947</v>
      </c>
    </row>
    <row r="18" spans="1:14" ht="12.75">
      <c r="A18" s="12" t="s">
        <v>67</v>
      </c>
      <c r="B18" s="12">
        <v>29.834</v>
      </c>
      <c r="C18" s="12">
        <v>-95</v>
      </c>
      <c r="D18" s="12" t="s">
        <v>0</v>
      </c>
      <c r="E18" s="12" t="s">
        <v>68</v>
      </c>
      <c r="F18" s="12">
        <v>30</v>
      </c>
      <c r="G18" s="12">
        <v>-96</v>
      </c>
      <c r="H18" s="12">
        <v>98.1294914776645</v>
      </c>
      <c r="I18" s="12" t="s">
        <v>11</v>
      </c>
      <c r="J18" s="12">
        <v>4.906</v>
      </c>
      <c r="K18" s="12" t="s">
        <v>9</v>
      </c>
      <c r="L18" s="12">
        <v>8.151</v>
      </c>
      <c r="M18" s="12" t="s">
        <v>69</v>
      </c>
      <c r="N18" s="2">
        <v>25.991</v>
      </c>
    </row>
    <row r="19" spans="1:14" ht="12.75">
      <c r="A19" s="12" t="s">
        <v>34</v>
      </c>
      <c r="B19" s="12">
        <v>40.11</v>
      </c>
      <c r="C19" s="12">
        <v>-88.21</v>
      </c>
      <c r="D19" s="12" t="s">
        <v>0</v>
      </c>
      <c r="E19" s="12" t="s">
        <v>227</v>
      </c>
      <c r="F19" s="12">
        <v>40</v>
      </c>
      <c r="G19" s="12">
        <v>-87</v>
      </c>
      <c r="H19" s="12">
        <v>103.708208828032</v>
      </c>
      <c r="I19" s="12" t="s">
        <v>4</v>
      </c>
      <c r="J19" s="12">
        <v>4.461</v>
      </c>
      <c r="K19" s="12" t="s">
        <v>5</v>
      </c>
      <c r="L19" s="12">
        <v>6</v>
      </c>
      <c r="M19" s="12" t="s">
        <v>103</v>
      </c>
      <c r="N19" s="2">
        <v>9.625</v>
      </c>
    </row>
    <row r="20" spans="1:14" ht="12.75">
      <c r="A20" s="12" t="s">
        <v>87</v>
      </c>
      <c r="B20" s="12">
        <v>37.873</v>
      </c>
      <c r="C20" s="12">
        <v>-122.267</v>
      </c>
      <c r="D20" s="12" t="s">
        <v>0</v>
      </c>
      <c r="E20" s="12" t="s">
        <v>88</v>
      </c>
      <c r="F20" s="12">
        <v>38</v>
      </c>
      <c r="G20" s="12">
        <v>-121</v>
      </c>
      <c r="H20" s="12">
        <v>112.007037889544</v>
      </c>
      <c r="I20" s="12" t="s">
        <v>89</v>
      </c>
      <c r="J20" s="12">
        <v>1.316</v>
      </c>
      <c r="K20" s="12" t="s">
        <v>4</v>
      </c>
      <c r="L20" s="12">
        <v>53.849</v>
      </c>
      <c r="M20" s="12" t="s">
        <v>6</v>
      </c>
      <c r="N20" s="2">
        <v>58.428</v>
      </c>
    </row>
    <row r="21" spans="1:14" ht="12.75">
      <c r="A21" s="12" t="s">
        <v>12</v>
      </c>
      <c r="B21" s="12">
        <v>40.81</v>
      </c>
      <c r="C21" s="12">
        <v>-73.167</v>
      </c>
      <c r="D21" s="12" t="s">
        <v>0</v>
      </c>
      <c r="E21" s="12" t="s">
        <v>153</v>
      </c>
      <c r="F21" s="12">
        <v>40</v>
      </c>
      <c r="G21" s="12">
        <v>-74</v>
      </c>
      <c r="H21" s="12">
        <v>114.397401662588</v>
      </c>
      <c r="I21" s="12" t="s">
        <v>57</v>
      </c>
      <c r="J21" s="12">
        <v>2.66</v>
      </c>
      <c r="K21" s="12" t="s">
        <v>57</v>
      </c>
      <c r="L21" s="12">
        <v>2.774</v>
      </c>
      <c r="M21" s="12" t="s">
        <v>43</v>
      </c>
      <c r="N21" s="2">
        <v>5.607</v>
      </c>
    </row>
    <row r="22" spans="1:14" ht="12.75">
      <c r="A22" s="12" t="s">
        <v>123</v>
      </c>
      <c r="B22" s="12">
        <v>34.05</v>
      </c>
      <c r="C22" s="12">
        <v>-118.24</v>
      </c>
      <c r="D22" s="12" t="s">
        <v>0</v>
      </c>
      <c r="E22" s="12" t="s">
        <v>167</v>
      </c>
      <c r="F22" s="12">
        <v>34</v>
      </c>
      <c r="G22" s="12">
        <v>-117</v>
      </c>
      <c r="H22" s="12">
        <v>114.410589883887</v>
      </c>
      <c r="I22" s="12" t="s">
        <v>52</v>
      </c>
      <c r="J22" s="12">
        <v>1.921</v>
      </c>
      <c r="K22" s="12" t="s">
        <v>53</v>
      </c>
      <c r="L22" s="12">
        <v>2.94</v>
      </c>
      <c r="M22" s="12" t="s">
        <v>119</v>
      </c>
      <c r="N22" s="2">
        <v>4.219</v>
      </c>
    </row>
    <row r="23" spans="1:14" ht="12.75">
      <c r="A23" s="12" t="s">
        <v>213</v>
      </c>
      <c r="B23" s="12">
        <v>48.43</v>
      </c>
      <c r="C23" s="12">
        <v>-123.35</v>
      </c>
      <c r="D23" s="12" t="s">
        <v>14</v>
      </c>
      <c r="E23" s="12" t="s">
        <v>214</v>
      </c>
      <c r="F23" s="12">
        <v>49</v>
      </c>
      <c r="G23" s="12">
        <v>-122</v>
      </c>
      <c r="H23" s="12">
        <v>117.585335970672</v>
      </c>
      <c r="I23" s="12" t="s">
        <v>16</v>
      </c>
      <c r="J23" s="12">
        <v>3.533</v>
      </c>
      <c r="K23" s="12" t="s">
        <v>18</v>
      </c>
      <c r="L23" s="12">
        <v>28.424</v>
      </c>
      <c r="M23" s="12" t="s">
        <v>48</v>
      </c>
      <c r="N23" s="2">
        <v>28.897</v>
      </c>
    </row>
    <row r="24" spans="1:14" ht="12.75">
      <c r="A24" s="12" t="s">
        <v>13</v>
      </c>
      <c r="B24" s="12">
        <v>48.43</v>
      </c>
      <c r="C24" s="12">
        <v>-123.35</v>
      </c>
      <c r="D24" s="12" t="s">
        <v>14</v>
      </c>
      <c r="E24" s="12" t="s">
        <v>47</v>
      </c>
      <c r="F24" s="12">
        <v>49</v>
      </c>
      <c r="G24" s="12">
        <v>-122</v>
      </c>
      <c r="H24" s="12">
        <v>117.585335970672</v>
      </c>
      <c r="I24" s="12" t="s">
        <v>16</v>
      </c>
      <c r="J24" s="12">
        <v>2.97</v>
      </c>
      <c r="K24" s="12" t="s">
        <v>17</v>
      </c>
      <c r="L24" s="12">
        <v>26.202</v>
      </c>
      <c r="M24" s="12" t="s">
        <v>18</v>
      </c>
      <c r="N24" s="2">
        <v>28.458</v>
      </c>
    </row>
    <row r="25" spans="1:14" ht="12.75">
      <c r="A25" s="12" t="s">
        <v>81</v>
      </c>
      <c r="B25" s="12">
        <v>40.849</v>
      </c>
      <c r="C25" s="12">
        <v>-73.867</v>
      </c>
      <c r="D25" s="12" t="s">
        <v>0</v>
      </c>
      <c r="E25" s="12" t="s">
        <v>82</v>
      </c>
      <c r="F25" s="12">
        <v>40</v>
      </c>
      <c r="G25" s="12">
        <v>-73</v>
      </c>
      <c r="H25" s="12">
        <v>119.573877769209</v>
      </c>
      <c r="I25" s="12" t="s">
        <v>83</v>
      </c>
      <c r="J25" s="12">
        <v>2.452</v>
      </c>
      <c r="K25" s="12" t="s">
        <v>43</v>
      </c>
      <c r="L25" s="12">
        <v>3.67</v>
      </c>
      <c r="M25" s="12" t="s">
        <v>44</v>
      </c>
      <c r="N25" s="2">
        <v>3.972</v>
      </c>
    </row>
    <row r="26" spans="1:14" ht="12.75">
      <c r="A26" s="12" t="s">
        <v>139</v>
      </c>
      <c r="B26" s="12">
        <v>38.97</v>
      </c>
      <c r="C26" s="12">
        <v>-77.383</v>
      </c>
      <c r="D26" s="12" t="s">
        <v>0</v>
      </c>
      <c r="E26" s="12" t="s">
        <v>140</v>
      </c>
      <c r="F26" s="12">
        <v>39</v>
      </c>
      <c r="G26" s="12">
        <v>-76</v>
      </c>
      <c r="H26" s="12">
        <v>119.582582930404</v>
      </c>
      <c r="I26" s="12" t="s">
        <v>63</v>
      </c>
      <c r="J26" s="12">
        <v>1.641</v>
      </c>
      <c r="K26" s="12" t="s">
        <v>45</v>
      </c>
      <c r="L26" s="12">
        <v>2.008</v>
      </c>
      <c r="M26" s="12" t="s">
        <v>62</v>
      </c>
      <c r="N26" s="2">
        <v>2.932</v>
      </c>
    </row>
    <row r="27" spans="1:14" ht="12.75">
      <c r="A27" s="12" t="s">
        <v>139</v>
      </c>
      <c r="B27" s="12">
        <v>38.97</v>
      </c>
      <c r="C27" s="12">
        <v>-77.383</v>
      </c>
      <c r="D27" s="12" t="s">
        <v>0</v>
      </c>
      <c r="E27" s="12" t="s">
        <v>140</v>
      </c>
      <c r="F27" s="12">
        <v>39</v>
      </c>
      <c r="G27" s="12">
        <v>-76</v>
      </c>
      <c r="H27" s="12">
        <v>119.582582930404</v>
      </c>
      <c r="I27" s="12" t="s">
        <v>63</v>
      </c>
      <c r="J27" s="12">
        <v>1.643</v>
      </c>
      <c r="K27" s="12" t="s">
        <v>45</v>
      </c>
      <c r="L27" s="12">
        <v>1.967</v>
      </c>
      <c r="M27" s="12" t="s">
        <v>62</v>
      </c>
      <c r="N27" s="2">
        <v>2.69</v>
      </c>
    </row>
    <row r="28" spans="1:14" ht="12.75">
      <c r="A28" s="12" t="s">
        <v>149</v>
      </c>
      <c r="B28" s="12">
        <v>37.428</v>
      </c>
      <c r="C28" s="12">
        <v>-122.25</v>
      </c>
      <c r="D28" s="12" t="s">
        <v>0</v>
      </c>
      <c r="E28" s="12" t="s">
        <v>150</v>
      </c>
      <c r="F28" s="12">
        <v>37</v>
      </c>
      <c r="G28" s="12">
        <v>-121</v>
      </c>
      <c r="H28" s="12">
        <v>120.488637033673</v>
      </c>
      <c r="I28" s="12" t="s">
        <v>145</v>
      </c>
      <c r="J28" s="12">
        <v>1.996</v>
      </c>
      <c r="K28" s="12" t="s">
        <v>17</v>
      </c>
      <c r="L28" s="12">
        <v>2.543</v>
      </c>
      <c r="M28" s="12" t="s">
        <v>48</v>
      </c>
      <c r="N28" s="2">
        <v>2.885</v>
      </c>
    </row>
    <row r="29" spans="1:14" ht="12.75">
      <c r="A29" s="12" t="s">
        <v>192</v>
      </c>
      <c r="B29" s="12">
        <v>40.78</v>
      </c>
      <c r="C29" s="12">
        <v>-72.92</v>
      </c>
      <c r="D29" s="12" t="s">
        <v>0</v>
      </c>
      <c r="E29" s="12" t="s">
        <v>193</v>
      </c>
      <c r="F29" s="12">
        <v>40</v>
      </c>
      <c r="G29" s="12">
        <v>-74</v>
      </c>
      <c r="H29" s="12">
        <v>126.048525645807</v>
      </c>
      <c r="I29" s="12" t="s">
        <v>57</v>
      </c>
      <c r="J29" s="12">
        <v>2.643</v>
      </c>
      <c r="K29" s="12" t="s">
        <v>57</v>
      </c>
      <c r="L29" s="12">
        <v>2.75</v>
      </c>
      <c r="M29" s="12" t="s">
        <v>43</v>
      </c>
      <c r="N29" s="2">
        <v>5.622</v>
      </c>
    </row>
    <row r="30" spans="1:14" ht="12.75">
      <c r="A30" s="12" t="s">
        <v>7</v>
      </c>
      <c r="B30" s="12">
        <v>32.99</v>
      </c>
      <c r="C30" s="12">
        <v>-96.66</v>
      </c>
      <c r="D30" s="12" t="s">
        <v>0</v>
      </c>
      <c r="E30" s="12" t="s">
        <v>8</v>
      </c>
      <c r="F30" s="12">
        <v>32</v>
      </c>
      <c r="G30" s="12">
        <v>-96</v>
      </c>
      <c r="H30" s="12">
        <v>126.291555325824</v>
      </c>
      <c r="I30" s="12" t="s">
        <v>9</v>
      </c>
      <c r="J30" s="12">
        <v>2.276</v>
      </c>
      <c r="K30" s="12" t="s">
        <v>10</v>
      </c>
      <c r="L30" s="12">
        <v>6.851</v>
      </c>
      <c r="M30" s="12" t="s">
        <v>10</v>
      </c>
      <c r="N30" s="2">
        <v>7.287</v>
      </c>
    </row>
    <row r="31" spans="1:14" ht="12.75">
      <c r="A31" s="12" t="s">
        <v>76</v>
      </c>
      <c r="B31" s="12">
        <v>41.883</v>
      </c>
      <c r="C31" s="12">
        <v>-87.617</v>
      </c>
      <c r="D31" s="12" t="s">
        <v>0</v>
      </c>
      <c r="E31" s="12" t="s">
        <v>77</v>
      </c>
      <c r="F31" s="12">
        <v>42</v>
      </c>
      <c r="G31" s="12">
        <v>-86</v>
      </c>
      <c r="H31" s="12">
        <v>134.371035064399</v>
      </c>
      <c r="I31" s="12" t="s">
        <v>4</v>
      </c>
      <c r="J31" s="12">
        <v>7.286</v>
      </c>
      <c r="K31" s="12" t="s">
        <v>74</v>
      </c>
      <c r="L31" s="12">
        <v>13.919</v>
      </c>
      <c r="M31" s="12" t="s">
        <v>75</v>
      </c>
      <c r="N31" s="2">
        <v>17.17</v>
      </c>
    </row>
    <row r="32" spans="1:14" ht="12.75">
      <c r="A32" s="12" t="s">
        <v>209</v>
      </c>
      <c r="B32" s="12">
        <v>40.83</v>
      </c>
      <c r="C32" s="12">
        <v>-74.21</v>
      </c>
      <c r="D32" s="12" t="s">
        <v>0</v>
      </c>
      <c r="E32" s="12" t="s">
        <v>210</v>
      </c>
      <c r="F32" s="12">
        <v>40</v>
      </c>
      <c r="G32" s="12">
        <v>-73</v>
      </c>
      <c r="H32" s="12">
        <v>137.879792094104</v>
      </c>
      <c r="I32" s="12" t="s">
        <v>43</v>
      </c>
      <c r="J32" s="12">
        <v>6.271</v>
      </c>
      <c r="K32" s="12" t="s">
        <v>44</v>
      </c>
      <c r="L32" s="12">
        <v>7.376</v>
      </c>
      <c r="M32" s="12" t="s">
        <v>83</v>
      </c>
      <c r="N32" s="2">
        <v>7.941</v>
      </c>
    </row>
    <row r="33" spans="1:14" ht="12.75">
      <c r="A33" s="12" t="s">
        <v>187</v>
      </c>
      <c r="B33" s="12">
        <v>35.99</v>
      </c>
      <c r="C33" s="12">
        <v>-78.9</v>
      </c>
      <c r="D33" s="12" t="s">
        <v>0</v>
      </c>
      <c r="E33" s="12" t="s">
        <v>188</v>
      </c>
      <c r="F33" s="12">
        <v>37</v>
      </c>
      <c r="G33" s="12">
        <v>-78</v>
      </c>
      <c r="H33" s="12">
        <v>138.147476763658</v>
      </c>
      <c r="I33" s="12" t="s">
        <v>23</v>
      </c>
      <c r="J33" s="12">
        <v>2.702</v>
      </c>
      <c r="K33" s="12" t="s">
        <v>189</v>
      </c>
      <c r="L33" s="12">
        <v>15.351</v>
      </c>
      <c r="M33" s="12" t="s">
        <v>269</v>
      </c>
      <c r="N33" s="2">
        <v>16.679</v>
      </c>
    </row>
    <row r="34" spans="1:14" ht="12.75">
      <c r="A34" s="12" t="s">
        <v>136</v>
      </c>
      <c r="B34" s="12">
        <v>40.11</v>
      </c>
      <c r="C34" s="12">
        <v>-88.2</v>
      </c>
      <c r="D34" s="12" t="s">
        <v>0</v>
      </c>
      <c r="E34" s="12" t="s">
        <v>137</v>
      </c>
      <c r="F34" s="12">
        <v>41</v>
      </c>
      <c r="G34" s="12">
        <v>-87</v>
      </c>
      <c r="H34" s="12">
        <v>141.671987303788</v>
      </c>
      <c r="I34" s="12" t="s">
        <v>4</v>
      </c>
      <c r="J34" s="12">
        <v>3.716</v>
      </c>
      <c r="K34" s="12" t="s">
        <v>6</v>
      </c>
      <c r="L34" s="12">
        <v>9.096</v>
      </c>
      <c r="M34" s="12" t="s">
        <v>103</v>
      </c>
      <c r="N34" s="2">
        <v>9.354</v>
      </c>
    </row>
    <row r="35" spans="1:14" ht="12.75">
      <c r="A35" s="12" t="s">
        <v>165</v>
      </c>
      <c r="B35" s="12">
        <v>41.85</v>
      </c>
      <c r="C35" s="12">
        <v>-88.31</v>
      </c>
      <c r="D35" s="12" t="s">
        <v>0</v>
      </c>
      <c r="E35" s="12" t="s">
        <v>166</v>
      </c>
      <c r="F35" s="12">
        <v>41</v>
      </c>
      <c r="G35" s="12">
        <v>-87</v>
      </c>
      <c r="H35" s="12">
        <v>144.436188231675</v>
      </c>
      <c r="I35" s="12" t="s">
        <v>4</v>
      </c>
      <c r="J35" s="12">
        <v>2.283</v>
      </c>
      <c r="K35" s="12" t="s">
        <v>6</v>
      </c>
      <c r="L35" s="12">
        <v>7.56</v>
      </c>
      <c r="M35" s="12" t="s">
        <v>103</v>
      </c>
      <c r="N35" s="2">
        <v>7.89</v>
      </c>
    </row>
    <row r="36" spans="1:14" ht="12.75">
      <c r="A36" s="12" t="s">
        <v>112</v>
      </c>
      <c r="B36" s="12">
        <v>42.735</v>
      </c>
      <c r="C36" s="12">
        <v>-84.467</v>
      </c>
      <c r="D36" s="12" t="s">
        <v>0</v>
      </c>
      <c r="E36" s="12" t="s">
        <v>113</v>
      </c>
      <c r="F36" s="12">
        <v>42</v>
      </c>
      <c r="G36" s="12">
        <v>-83</v>
      </c>
      <c r="H36" s="12">
        <v>145.615568272423</v>
      </c>
      <c r="I36" s="12" t="s">
        <v>74</v>
      </c>
      <c r="J36" s="12">
        <v>9.33</v>
      </c>
      <c r="K36" s="12" t="s">
        <v>4</v>
      </c>
      <c r="L36" s="12">
        <v>11.861</v>
      </c>
      <c r="M36" s="12" t="s">
        <v>5</v>
      </c>
      <c r="N36" s="2">
        <v>13</v>
      </c>
    </row>
    <row r="37" spans="1:14" ht="12.75">
      <c r="A37" s="12" t="s">
        <v>92</v>
      </c>
      <c r="B37" s="12">
        <v>37.873</v>
      </c>
      <c r="C37" s="12">
        <v>-122.267</v>
      </c>
      <c r="D37" s="12" t="s">
        <v>0</v>
      </c>
      <c r="E37" s="12" t="s">
        <v>125</v>
      </c>
      <c r="F37" s="12">
        <v>37</v>
      </c>
      <c r="G37" s="12">
        <v>-121</v>
      </c>
      <c r="H37" s="12">
        <v>148.109103808082</v>
      </c>
      <c r="I37" s="12" t="s">
        <v>1</v>
      </c>
      <c r="J37" s="12">
        <v>2.146</v>
      </c>
      <c r="K37" s="12" t="s">
        <v>57</v>
      </c>
      <c r="L37" s="12">
        <v>79.582</v>
      </c>
      <c r="M37" s="12" t="s">
        <v>57</v>
      </c>
      <c r="N37" s="2">
        <v>79.66</v>
      </c>
    </row>
    <row r="38" spans="1:14" ht="12.75">
      <c r="A38" s="12" t="s">
        <v>106</v>
      </c>
      <c r="B38" s="12">
        <v>43.052</v>
      </c>
      <c r="C38" s="12">
        <v>-76.15</v>
      </c>
      <c r="D38" s="12" t="s">
        <v>0</v>
      </c>
      <c r="E38" s="12" t="s">
        <v>107</v>
      </c>
      <c r="F38" s="12">
        <v>42</v>
      </c>
      <c r="G38" s="12">
        <v>-75</v>
      </c>
      <c r="H38" s="12">
        <v>150.211793593502</v>
      </c>
      <c r="I38" s="12" t="s">
        <v>57</v>
      </c>
      <c r="J38" s="12">
        <v>6.521</v>
      </c>
      <c r="K38" s="12" t="s">
        <v>28</v>
      </c>
      <c r="L38" s="12">
        <v>8.95</v>
      </c>
      <c r="M38" s="12" t="s">
        <v>57</v>
      </c>
      <c r="N38" s="2">
        <v>6.409</v>
      </c>
    </row>
    <row r="39" spans="1:14" ht="12.75">
      <c r="A39" s="12" t="s">
        <v>106</v>
      </c>
      <c r="B39" s="12">
        <v>43.052</v>
      </c>
      <c r="C39" s="12">
        <v>-76.15</v>
      </c>
      <c r="D39" s="12" t="s">
        <v>0</v>
      </c>
      <c r="E39" s="12" t="s">
        <v>161</v>
      </c>
      <c r="F39" s="12">
        <v>42</v>
      </c>
      <c r="G39" s="12">
        <v>-75</v>
      </c>
      <c r="H39" s="12">
        <v>150.211793593502</v>
      </c>
      <c r="I39" s="12" t="s">
        <v>28</v>
      </c>
      <c r="J39" s="12">
        <v>9.211</v>
      </c>
      <c r="K39" s="12" t="s">
        <v>57</v>
      </c>
      <c r="L39" s="12">
        <v>6.661</v>
      </c>
      <c r="M39" s="12" t="s">
        <v>57</v>
      </c>
      <c r="N39" s="2">
        <v>6.474</v>
      </c>
    </row>
    <row r="40" spans="1:14" ht="12.75">
      <c r="A40" s="12" t="s">
        <v>49</v>
      </c>
      <c r="B40" s="12">
        <v>34.15</v>
      </c>
      <c r="C40" s="12">
        <v>-118.14</v>
      </c>
      <c r="D40" s="12" t="s">
        <v>0</v>
      </c>
      <c r="E40" s="12" t="s">
        <v>50</v>
      </c>
      <c r="F40" s="12">
        <v>33</v>
      </c>
      <c r="G40" s="12">
        <v>-119</v>
      </c>
      <c r="H40" s="12">
        <v>150.662299396514</v>
      </c>
      <c r="I40" s="12" t="s">
        <v>51</v>
      </c>
      <c r="J40" s="12">
        <v>1.188</v>
      </c>
      <c r="K40" s="12" t="s">
        <v>53</v>
      </c>
      <c r="L40" s="12">
        <v>2.887</v>
      </c>
      <c r="M40" s="12" t="s">
        <v>119</v>
      </c>
      <c r="N40" s="2">
        <v>4.142</v>
      </c>
    </row>
    <row r="41" spans="1:14" ht="12.75">
      <c r="A41" s="12" t="s">
        <v>197</v>
      </c>
      <c r="B41" s="12">
        <v>38.85</v>
      </c>
      <c r="C41" s="12">
        <v>-77.04</v>
      </c>
      <c r="D41" s="12" t="s">
        <v>0</v>
      </c>
      <c r="E41" s="12" t="s">
        <v>198</v>
      </c>
      <c r="F41" s="12">
        <v>40</v>
      </c>
      <c r="G41" s="12">
        <v>-76</v>
      </c>
      <c r="H41" s="12">
        <v>155.982748832981</v>
      </c>
      <c r="I41" s="12" t="s">
        <v>62</v>
      </c>
      <c r="J41" s="12">
        <v>7.095</v>
      </c>
      <c r="K41" s="12" t="s">
        <v>63</v>
      </c>
      <c r="L41" s="12">
        <v>7.636</v>
      </c>
      <c r="M41" s="12" t="s">
        <v>45</v>
      </c>
      <c r="N41" s="2">
        <v>8.947</v>
      </c>
    </row>
    <row r="42" spans="1:14" ht="12.75">
      <c r="A42" s="12" t="s">
        <v>31</v>
      </c>
      <c r="B42" s="12">
        <v>45.417</v>
      </c>
      <c r="C42" s="12">
        <v>-75.7</v>
      </c>
      <c r="D42" s="12" t="s">
        <v>14</v>
      </c>
      <c r="E42" s="12" t="s">
        <v>32</v>
      </c>
      <c r="F42" s="12">
        <v>44</v>
      </c>
      <c r="G42" s="12">
        <v>-76</v>
      </c>
      <c r="H42" s="12">
        <v>159.336254273196</v>
      </c>
      <c r="I42" s="12" t="s">
        <v>27</v>
      </c>
      <c r="J42" s="12">
        <v>1</v>
      </c>
      <c r="K42" s="12" t="s">
        <v>28</v>
      </c>
      <c r="L42" s="12">
        <v>9.2</v>
      </c>
      <c r="M42" s="12" t="s">
        <v>57</v>
      </c>
      <c r="N42" s="2">
        <v>16.646</v>
      </c>
    </row>
    <row r="43" spans="1:14" ht="12.75">
      <c r="A43" s="12" t="s">
        <v>136</v>
      </c>
      <c r="B43" s="12">
        <v>40.11</v>
      </c>
      <c r="C43" s="12">
        <v>-88.2</v>
      </c>
      <c r="D43" s="12" t="s">
        <v>0</v>
      </c>
      <c r="E43" s="12" t="s">
        <v>137</v>
      </c>
      <c r="F43" s="12">
        <v>39</v>
      </c>
      <c r="G43" s="12">
        <v>-87</v>
      </c>
      <c r="H43" s="12">
        <v>160.676503739526</v>
      </c>
      <c r="I43" s="12" t="s">
        <v>4</v>
      </c>
      <c r="J43" s="12">
        <v>3.769</v>
      </c>
      <c r="K43" s="12" t="s">
        <v>5</v>
      </c>
      <c r="L43" s="12">
        <v>4</v>
      </c>
      <c r="M43" s="12" t="s">
        <v>6</v>
      </c>
      <c r="N43" s="2">
        <v>8.422</v>
      </c>
    </row>
    <row r="44" spans="1:14" ht="12.75">
      <c r="A44" s="12" t="s">
        <v>34</v>
      </c>
      <c r="B44" s="12">
        <v>40.11</v>
      </c>
      <c r="C44" s="12">
        <v>-88.21</v>
      </c>
      <c r="D44" s="12" t="s">
        <v>0</v>
      </c>
      <c r="E44" s="12" t="s">
        <v>268</v>
      </c>
      <c r="F44" s="12">
        <v>39</v>
      </c>
      <c r="G44" s="12">
        <v>-87</v>
      </c>
      <c r="H44" s="12">
        <v>161.22705906206</v>
      </c>
      <c r="I44" s="12" t="s">
        <v>4</v>
      </c>
      <c r="J44" s="12">
        <v>4.491</v>
      </c>
      <c r="K44" s="12" t="s">
        <v>5</v>
      </c>
      <c r="L44" s="12">
        <v>5</v>
      </c>
      <c r="M44" s="12" t="s">
        <v>6</v>
      </c>
      <c r="N44" s="2">
        <v>9.191</v>
      </c>
    </row>
    <row r="45" spans="1:14" ht="12.75">
      <c r="A45" s="12" t="s">
        <v>13</v>
      </c>
      <c r="B45" s="12">
        <v>48.42</v>
      </c>
      <c r="C45" s="12">
        <v>-123.37</v>
      </c>
      <c r="D45" s="12" t="s">
        <v>14</v>
      </c>
      <c r="E45" s="12" t="s">
        <v>15</v>
      </c>
      <c r="F45" s="12">
        <v>47</v>
      </c>
      <c r="G45" s="12">
        <v>-124</v>
      </c>
      <c r="H45" s="12">
        <v>164.780421609275</v>
      </c>
      <c r="I45" s="12" t="s">
        <v>16</v>
      </c>
      <c r="J45" s="12">
        <v>3.059</v>
      </c>
      <c r="K45" s="12" t="s">
        <v>38</v>
      </c>
      <c r="L45" s="12">
        <v>23.944</v>
      </c>
      <c r="M45" s="12" t="s">
        <v>17</v>
      </c>
      <c r="N45" s="2">
        <v>26.479</v>
      </c>
    </row>
    <row r="46" spans="1:14" ht="12.75">
      <c r="A46" s="12" t="s">
        <v>109</v>
      </c>
      <c r="B46" s="12">
        <v>33.67</v>
      </c>
      <c r="C46" s="12">
        <v>-117.75</v>
      </c>
      <c r="D46" s="12" t="s">
        <v>0</v>
      </c>
      <c r="E46" s="12" t="s">
        <v>110</v>
      </c>
      <c r="F46" s="12">
        <v>34</v>
      </c>
      <c r="G46" s="12">
        <v>-116</v>
      </c>
      <c r="H46" s="12">
        <v>165.746802410223</v>
      </c>
      <c r="I46" s="12" t="s">
        <v>51</v>
      </c>
      <c r="J46" s="12">
        <v>2.162</v>
      </c>
      <c r="K46" s="12" t="s">
        <v>52</v>
      </c>
      <c r="L46" s="12">
        <v>2.867</v>
      </c>
      <c r="M46" s="12" t="s">
        <v>53</v>
      </c>
      <c r="N46" s="2">
        <v>3.882</v>
      </c>
    </row>
    <row r="47" spans="1:14" ht="12.75">
      <c r="A47" s="12" t="s">
        <v>179</v>
      </c>
      <c r="B47" s="12">
        <v>38.99</v>
      </c>
      <c r="C47" s="12">
        <v>-76.93</v>
      </c>
      <c r="D47" s="12" t="s">
        <v>0</v>
      </c>
      <c r="E47" s="12" t="s">
        <v>180</v>
      </c>
      <c r="F47" s="12">
        <v>39</v>
      </c>
      <c r="G47" s="12">
        <v>-75</v>
      </c>
      <c r="H47" s="12">
        <v>166.792689150051</v>
      </c>
      <c r="I47" s="12" t="s">
        <v>63</v>
      </c>
      <c r="J47" s="12">
        <v>1.39</v>
      </c>
      <c r="K47" s="12" t="s">
        <v>45</v>
      </c>
      <c r="L47" s="12">
        <v>2.731</v>
      </c>
      <c r="M47" s="12" t="s">
        <v>57</v>
      </c>
      <c r="N47" s="2">
        <v>7.065</v>
      </c>
    </row>
    <row r="48" spans="1:14" ht="12.75">
      <c r="A48" s="12" t="s">
        <v>92</v>
      </c>
      <c r="B48" s="12">
        <v>37.873</v>
      </c>
      <c r="C48" s="12">
        <v>-122.267</v>
      </c>
      <c r="D48" s="12" t="s">
        <v>0</v>
      </c>
      <c r="E48" s="12" t="s">
        <v>125</v>
      </c>
      <c r="F48" s="12">
        <v>39</v>
      </c>
      <c r="G48" s="12">
        <v>-121</v>
      </c>
      <c r="H48" s="12">
        <v>166.976094028134</v>
      </c>
      <c r="I48" s="12" t="s">
        <v>267</v>
      </c>
      <c r="J48" s="12">
        <v>1</v>
      </c>
      <c r="K48" s="12" t="s">
        <v>267</v>
      </c>
      <c r="L48" s="12">
        <v>1</v>
      </c>
      <c r="M48" s="12" t="s">
        <v>267</v>
      </c>
      <c r="N48" s="2">
        <v>1</v>
      </c>
    </row>
    <row r="49" spans="1:14" ht="12.75">
      <c r="A49" s="12" t="s">
        <v>230</v>
      </c>
      <c r="B49" s="12">
        <v>39.17</v>
      </c>
      <c r="C49" s="12">
        <v>-77.25</v>
      </c>
      <c r="D49" s="12" t="s">
        <v>0</v>
      </c>
      <c r="E49" s="12" t="s">
        <v>231</v>
      </c>
      <c r="F49" s="12">
        <v>38</v>
      </c>
      <c r="G49" s="12">
        <v>-76</v>
      </c>
      <c r="H49" s="12">
        <v>169.495384198219</v>
      </c>
      <c r="I49" s="12" t="s">
        <v>62</v>
      </c>
      <c r="J49" s="12">
        <v>2.984</v>
      </c>
      <c r="K49" s="12" t="s">
        <v>63</v>
      </c>
      <c r="L49" s="12">
        <v>3.507</v>
      </c>
      <c r="M49" s="12" t="s">
        <v>135</v>
      </c>
      <c r="N49" s="2">
        <v>4.072</v>
      </c>
    </row>
    <row r="50" spans="1:14" ht="12.75">
      <c r="A50" s="12" t="s">
        <v>201</v>
      </c>
      <c r="B50" s="12">
        <v>30.27</v>
      </c>
      <c r="C50" s="12">
        <v>-97.74</v>
      </c>
      <c r="D50" s="12" t="s">
        <v>0</v>
      </c>
      <c r="E50" s="12" t="s">
        <v>202</v>
      </c>
      <c r="F50" s="12">
        <v>30</v>
      </c>
      <c r="G50" s="12">
        <v>-96</v>
      </c>
      <c r="H50" s="12">
        <v>169.999382810981</v>
      </c>
      <c r="I50" s="12" t="s">
        <v>10</v>
      </c>
      <c r="J50" s="12">
        <v>7.673</v>
      </c>
      <c r="K50" s="12" t="s">
        <v>10</v>
      </c>
      <c r="L50" s="12">
        <v>8.052</v>
      </c>
      <c r="M50" s="12" t="s">
        <v>11</v>
      </c>
      <c r="N50" s="2">
        <v>10.59</v>
      </c>
    </row>
    <row r="51" spans="1:14" ht="12.75">
      <c r="A51" s="12" t="s">
        <v>211</v>
      </c>
      <c r="B51" s="12">
        <v>33.67</v>
      </c>
      <c r="C51" s="12">
        <v>-117.82</v>
      </c>
      <c r="D51" s="12" t="s">
        <v>0</v>
      </c>
      <c r="E51" s="12" t="s">
        <v>212</v>
      </c>
      <c r="F51" s="12">
        <v>34</v>
      </c>
      <c r="G51" s="12">
        <v>-116</v>
      </c>
      <c r="H51" s="12">
        <v>172.057124127121</v>
      </c>
      <c r="I51" s="12" t="s">
        <v>51</v>
      </c>
      <c r="J51" s="12">
        <v>2.06</v>
      </c>
      <c r="K51" s="12" t="s">
        <v>52</v>
      </c>
      <c r="L51" s="12">
        <v>2.845</v>
      </c>
      <c r="M51" s="12" t="s">
        <v>53</v>
      </c>
      <c r="N51" s="2">
        <v>3.874</v>
      </c>
    </row>
    <row r="52" spans="1:14" ht="12.75">
      <c r="A52" s="12" t="s">
        <v>19</v>
      </c>
      <c r="B52" s="12">
        <v>35.96</v>
      </c>
      <c r="C52" s="12">
        <v>-83.92</v>
      </c>
      <c r="D52" s="12" t="s">
        <v>0</v>
      </c>
      <c r="E52" s="12" t="s">
        <v>186</v>
      </c>
      <c r="F52" s="12">
        <v>36</v>
      </c>
      <c r="G52" s="12">
        <v>-82</v>
      </c>
      <c r="H52" s="12">
        <v>172.818754452523</v>
      </c>
      <c r="I52" s="12" t="s">
        <v>275</v>
      </c>
      <c r="J52" s="12">
        <v>2</v>
      </c>
      <c r="K52" s="12" t="s">
        <v>22</v>
      </c>
      <c r="L52" s="12">
        <v>16.685</v>
      </c>
      <c r="M52" s="12" t="s">
        <v>23</v>
      </c>
      <c r="N52" s="2">
        <v>17.495</v>
      </c>
    </row>
    <row r="53" spans="1:14" ht="12.75">
      <c r="A53" s="12" t="s">
        <v>101</v>
      </c>
      <c r="B53" s="12">
        <v>39.17</v>
      </c>
      <c r="C53" s="12">
        <v>-86.53</v>
      </c>
      <c r="D53" s="12" t="s">
        <v>0</v>
      </c>
      <c r="E53" s="12" t="s">
        <v>200</v>
      </c>
      <c r="F53" s="12">
        <v>38</v>
      </c>
      <c r="G53" s="12">
        <v>-88</v>
      </c>
      <c r="H53" s="12">
        <v>182.342967411998</v>
      </c>
      <c r="I53" s="12" t="s">
        <v>4</v>
      </c>
      <c r="J53" s="12">
        <v>6.66</v>
      </c>
      <c r="K53" s="12" t="s">
        <v>5</v>
      </c>
      <c r="L53" s="12">
        <v>7</v>
      </c>
      <c r="M53" s="12" t="s">
        <v>75</v>
      </c>
      <c r="N53" s="2">
        <v>12.517</v>
      </c>
    </row>
    <row r="54" spans="1:14" ht="12.75">
      <c r="A54" s="12" t="s">
        <v>120</v>
      </c>
      <c r="B54" s="12">
        <v>43.15</v>
      </c>
      <c r="C54" s="12">
        <v>-77.6</v>
      </c>
      <c r="D54" s="12" t="s">
        <v>0</v>
      </c>
      <c r="E54" s="12" t="s">
        <v>130</v>
      </c>
      <c r="F54" s="12">
        <v>42</v>
      </c>
      <c r="G54" s="12">
        <v>-76</v>
      </c>
      <c r="H54" s="12">
        <v>183.067202939659</v>
      </c>
      <c r="I54" s="12" t="s">
        <v>28</v>
      </c>
      <c r="J54" s="12">
        <v>7.834</v>
      </c>
      <c r="K54" s="12" t="s">
        <v>57</v>
      </c>
      <c r="L54" s="12">
        <v>8.681</v>
      </c>
      <c r="M54" s="12" t="s">
        <v>57</v>
      </c>
      <c r="N54" s="2">
        <v>8.845</v>
      </c>
    </row>
    <row r="55" spans="1:14" ht="12.75">
      <c r="A55" s="12" t="s">
        <v>104</v>
      </c>
      <c r="B55" s="12">
        <v>39.95</v>
      </c>
      <c r="C55" s="12">
        <v>-75.15</v>
      </c>
      <c r="D55" s="12" t="s">
        <v>0</v>
      </c>
      <c r="E55" s="12" t="s">
        <v>105</v>
      </c>
      <c r="F55" s="12">
        <v>40</v>
      </c>
      <c r="G55" s="12">
        <v>-73</v>
      </c>
      <c r="H55" s="12">
        <v>183.285053361063</v>
      </c>
      <c r="I55" s="12" t="s">
        <v>43</v>
      </c>
      <c r="J55" s="12">
        <v>1.122</v>
      </c>
      <c r="K55" s="12" t="s">
        <v>44</v>
      </c>
      <c r="L55" s="12">
        <v>2.184</v>
      </c>
      <c r="M55" s="12" t="s">
        <v>57</v>
      </c>
      <c r="N55" s="2">
        <v>3.121</v>
      </c>
    </row>
    <row r="56" spans="1:14" ht="12.75">
      <c r="A56" s="12" t="s">
        <v>206</v>
      </c>
      <c r="B56" s="12">
        <v>33.43</v>
      </c>
      <c r="C56" s="12">
        <v>-111.93</v>
      </c>
      <c r="D56" s="12" t="s">
        <v>0</v>
      </c>
      <c r="E56" s="12" t="s">
        <v>207</v>
      </c>
      <c r="F56" s="12">
        <v>32</v>
      </c>
      <c r="G56" s="12">
        <v>-113</v>
      </c>
      <c r="H56" s="12">
        <v>187.892435162209</v>
      </c>
      <c r="I56" s="12" t="s">
        <v>208</v>
      </c>
      <c r="J56" s="12">
        <v>8.875</v>
      </c>
      <c r="K56" s="12" t="s">
        <v>111</v>
      </c>
      <c r="L56" s="12">
        <v>9</v>
      </c>
      <c r="M56" s="12" t="s">
        <v>119</v>
      </c>
      <c r="N56" s="2">
        <v>9.276</v>
      </c>
    </row>
    <row r="57" spans="1:14" ht="12.75">
      <c r="A57" s="12" t="s">
        <v>72</v>
      </c>
      <c r="B57" s="12">
        <v>41.887</v>
      </c>
      <c r="C57" s="12">
        <v>-88.3</v>
      </c>
      <c r="D57" s="12" t="s">
        <v>0</v>
      </c>
      <c r="E57" s="12" t="s">
        <v>73</v>
      </c>
      <c r="F57" s="12">
        <v>42</v>
      </c>
      <c r="G57" s="12">
        <v>-86</v>
      </c>
      <c r="H57" s="12">
        <v>190.635841116209</v>
      </c>
      <c r="I57" s="12" t="s">
        <v>4</v>
      </c>
      <c r="J57" s="12">
        <v>7.308</v>
      </c>
      <c r="K57" s="12" t="s">
        <v>74</v>
      </c>
      <c r="L57" s="12">
        <v>13.86</v>
      </c>
      <c r="M57" s="12" t="s">
        <v>75</v>
      </c>
      <c r="N57" s="2">
        <v>17.092</v>
      </c>
    </row>
    <row r="58" spans="1:14" ht="12.75">
      <c r="A58" s="12" t="s">
        <v>7</v>
      </c>
      <c r="B58" s="12">
        <v>32.99</v>
      </c>
      <c r="C58" s="12">
        <v>-96.66</v>
      </c>
      <c r="D58" s="12" t="s">
        <v>0</v>
      </c>
      <c r="E58" s="12" t="s">
        <v>8</v>
      </c>
      <c r="F58" s="12">
        <v>32</v>
      </c>
      <c r="G58" s="12">
        <v>-95</v>
      </c>
      <c r="H58" s="12">
        <v>190.668099675751</v>
      </c>
      <c r="I58" s="12" t="s">
        <v>9</v>
      </c>
      <c r="J58" s="12">
        <v>2.107</v>
      </c>
      <c r="K58" s="12" t="s">
        <v>10</v>
      </c>
      <c r="L58" s="12">
        <v>7.449</v>
      </c>
      <c r="M58" s="12" t="s">
        <v>11</v>
      </c>
      <c r="N58" s="2">
        <v>8.136</v>
      </c>
    </row>
    <row r="59" spans="1:14" ht="12.75">
      <c r="A59" s="12" t="s">
        <v>90</v>
      </c>
      <c r="B59" s="12">
        <v>43.65</v>
      </c>
      <c r="C59" s="12">
        <v>-79.333</v>
      </c>
      <c r="D59" s="12" t="s">
        <v>14</v>
      </c>
      <c r="E59" s="12" t="s">
        <v>91</v>
      </c>
      <c r="F59" s="12">
        <v>44</v>
      </c>
      <c r="G59" s="12">
        <v>-77</v>
      </c>
      <c r="H59" s="12">
        <v>191.155557440549</v>
      </c>
      <c r="I59" s="12" t="s">
        <v>27</v>
      </c>
      <c r="J59" s="12">
        <v>4</v>
      </c>
      <c r="K59" s="12" t="s">
        <v>28</v>
      </c>
      <c r="L59" s="12">
        <v>6.799</v>
      </c>
      <c r="M59" s="12" t="s">
        <v>57</v>
      </c>
      <c r="N59" s="2">
        <v>19.367</v>
      </c>
    </row>
    <row r="60" spans="1:14" ht="12.75">
      <c r="A60" s="12" t="s">
        <v>147</v>
      </c>
      <c r="B60" s="12">
        <v>41.85</v>
      </c>
      <c r="C60" s="12">
        <v>-87.65</v>
      </c>
      <c r="D60" s="12" t="s">
        <v>0</v>
      </c>
      <c r="E60" s="12" t="s">
        <v>199</v>
      </c>
      <c r="F60" s="12">
        <v>40</v>
      </c>
      <c r="G60" s="12">
        <v>-87</v>
      </c>
      <c r="H60" s="12">
        <v>212.833638515365</v>
      </c>
      <c r="I60" s="12" t="s">
        <v>4</v>
      </c>
      <c r="J60" s="12">
        <v>1.361</v>
      </c>
      <c r="K60" s="12" t="s">
        <v>5</v>
      </c>
      <c r="L60" s="12">
        <v>2</v>
      </c>
      <c r="M60" s="12" t="s">
        <v>6</v>
      </c>
      <c r="N60" s="2">
        <v>6.33</v>
      </c>
    </row>
    <row r="61" spans="1:14" ht="12.75">
      <c r="A61" s="12" t="s">
        <v>147</v>
      </c>
      <c r="B61" s="12">
        <v>41.85</v>
      </c>
      <c r="C61" s="12">
        <v>-87.65</v>
      </c>
      <c r="D61" s="12" t="s">
        <v>0</v>
      </c>
      <c r="E61" s="12" t="s">
        <v>199</v>
      </c>
      <c r="F61" s="12">
        <v>40</v>
      </c>
      <c r="G61" s="12">
        <v>-87</v>
      </c>
      <c r="H61" s="12">
        <v>212.833638515365</v>
      </c>
      <c r="I61" s="12" t="s">
        <v>4</v>
      </c>
      <c r="J61" s="12">
        <v>1.381</v>
      </c>
      <c r="K61" s="12" t="s">
        <v>5</v>
      </c>
      <c r="L61" s="12">
        <v>2</v>
      </c>
      <c r="M61" s="12" t="s">
        <v>6</v>
      </c>
      <c r="N61" s="2">
        <v>6.304</v>
      </c>
    </row>
    <row r="62" spans="1:14" ht="12.75">
      <c r="A62" s="12" t="s">
        <v>147</v>
      </c>
      <c r="B62" s="12">
        <v>41.883</v>
      </c>
      <c r="C62" s="12">
        <v>-87.617</v>
      </c>
      <c r="D62" s="12" t="s">
        <v>0</v>
      </c>
      <c r="E62" s="12" t="s">
        <v>148</v>
      </c>
      <c r="F62" s="12">
        <v>40</v>
      </c>
      <c r="G62" s="12">
        <v>-87</v>
      </c>
      <c r="H62" s="12">
        <v>215.696602314773</v>
      </c>
      <c r="I62" s="12" t="s">
        <v>4</v>
      </c>
      <c r="J62" s="12">
        <v>1.426</v>
      </c>
      <c r="K62" s="12" t="s">
        <v>5</v>
      </c>
      <c r="L62" s="12">
        <v>2</v>
      </c>
      <c r="M62" s="12" t="s">
        <v>6</v>
      </c>
      <c r="N62" s="2">
        <v>6.565</v>
      </c>
    </row>
    <row r="63" spans="1:14" ht="12.75">
      <c r="A63" s="12" t="s">
        <v>97</v>
      </c>
      <c r="B63" s="12">
        <v>41.858</v>
      </c>
      <c r="C63" s="12">
        <v>-88.017</v>
      </c>
      <c r="D63" s="12" t="s">
        <v>0</v>
      </c>
      <c r="E63" s="12" t="s">
        <v>98</v>
      </c>
      <c r="F63" s="12">
        <v>40</v>
      </c>
      <c r="G63" s="12">
        <v>-87</v>
      </c>
      <c r="H63" s="12">
        <v>223.565046300239</v>
      </c>
      <c r="I63" s="12" t="s">
        <v>4</v>
      </c>
      <c r="J63" s="12">
        <v>1.976</v>
      </c>
      <c r="K63" s="12" t="s">
        <v>5</v>
      </c>
      <c r="L63" s="12">
        <v>2</v>
      </c>
      <c r="M63" s="12" t="s">
        <v>6</v>
      </c>
      <c r="N63" s="2">
        <v>6.771</v>
      </c>
    </row>
    <row r="64" spans="1:14" ht="12.75">
      <c r="A64" s="12" t="s">
        <v>197</v>
      </c>
      <c r="B64" s="12">
        <v>38.85</v>
      </c>
      <c r="C64" s="12">
        <v>-77.04</v>
      </c>
      <c r="D64" s="12" t="s">
        <v>0</v>
      </c>
      <c r="E64" s="12" t="s">
        <v>198</v>
      </c>
      <c r="F64" s="12">
        <v>37</v>
      </c>
      <c r="G64" s="12">
        <v>-76</v>
      </c>
      <c r="H64" s="12">
        <v>225.024101801518</v>
      </c>
      <c r="I64" s="12" t="s">
        <v>62</v>
      </c>
      <c r="J64" s="12">
        <v>7.173</v>
      </c>
      <c r="K64" s="12" t="s">
        <v>63</v>
      </c>
      <c r="L64" s="12">
        <v>7.589</v>
      </c>
      <c r="M64" s="12" t="s">
        <v>135</v>
      </c>
      <c r="N64" s="2">
        <v>8.263</v>
      </c>
    </row>
    <row r="65" spans="1:14" ht="12.75">
      <c r="A65" s="12" t="s">
        <v>126</v>
      </c>
      <c r="B65" s="12">
        <v>39.288</v>
      </c>
      <c r="C65" s="12">
        <v>-76.617</v>
      </c>
      <c r="D65" s="12" t="s">
        <v>0</v>
      </c>
      <c r="E65" s="12" t="s">
        <v>127</v>
      </c>
      <c r="F65" s="12">
        <v>39</v>
      </c>
      <c r="G65" s="12">
        <v>-74</v>
      </c>
      <c r="H65" s="12">
        <v>227.938589091904</v>
      </c>
      <c r="I65" s="12" t="s">
        <v>62</v>
      </c>
      <c r="J65" s="12">
        <v>6.314</v>
      </c>
      <c r="K65" s="12" t="s">
        <v>63</v>
      </c>
      <c r="L65" s="12">
        <v>7.125</v>
      </c>
      <c r="M65" s="12" t="s">
        <v>45</v>
      </c>
      <c r="N65" s="2">
        <v>7.413</v>
      </c>
    </row>
    <row r="66" spans="1:14" ht="12.75">
      <c r="A66" s="12" t="s">
        <v>29</v>
      </c>
      <c r="B66" s="12">
        <v>40.45</v>
      </c>
      <c r="C66" s="12">
        <v>-86.91</v>
      </c>
      <c r="D66" s="12" t="s">
        <v>0</v>
      </c>
      <c r="E66" s="12" t="s">
        <v>270</v>
      </c>
      <c r="F66" s="12">
        <v>39</v>
      </c>
      <c r="G66" s="12">
        <v>-85</v>
      </c>
      <c r="H66" s="12">
        <v>229.506378271188</v>
      </c>
      <c r="I66" s="12" t="s">
        <v>4</v>
      </c>
      <c r="J66" s="12">
        <v>7.054</v>
      </c>
      <c r="K66" s="12" t="s">
        <v>5</v>
      </c>
      <c r="L66" s="12">
        <v>8</v>
      </c>
      <c r="M66" s="12" t="s">
        <v>6</v>
      </c>
      <c r="N66" s="2">
        <v>2.896</v>
      </c>
    </row>
    <row r="67" spans="1:14" ht="12.75">
      <c r="A67" s="12" t="s">
        <v>115</v>
      </c>
      <c r="B67" s="12">
        <v>42.442</v>
      </c>
      <c r="C67" s="12">
        <v>-83.117</v>
      </c>
      <c r="D67" s="12" t="s">
        <v>0</v>
      </c>
      <c r="E67" s="12" t="s">
        <v>116</v>
      </c>
      <c r="F67" s="12">
        <v>44</v>
      </c>
      <c r="G67" s="12">
        <v>-85</v>
      </c>
      <c r="H67" s="12">
        <v>230.839428431627</v>
      </c>
      <c r="I67" s="12" t="s">
        <v>74</v>
      </c>
      <c r="J67" s="12">
        <v>8.437</v>
      </c>
      <c r="K67" s="12" t="s">
        <v>4</v>
      </c>
      <c r="L67" s="12">
        <v>8.924</v>
      </c>
      <c r="M67" s="12" t="s">
        <v>5</v>
      </c>
      <c r="N67" s="2">
        <v>9</v>
      </c>
    </row>
    <row r="68" spans="1:14" ht="12.75">
      <c r="A68" s="12" t="s">
        <v>155</v>
      </c>
      <c r="B68" s="12">
        <v>42.032</v>
      </c>
      <c r="C68" s="12">
        <v>-93.617</v>
      </c>
      <c r="D68" s="12" t="s">
        <v>0</v>
      </c>
      <c r="E68" s="12" t="s">
        <v>156</v>
      </c>
      <c r="F68" s="12">
        <v>40</v>
      </c>
      <c r="G68" s="12">
        <v>-93</v>
      </c>
      <c r="H68" s="12">
        <v>231.800350364282</v>
      </c>
      <c r="I68" s="12" t="s">
        <v>4</v>
      </c>
      <c r="J68" s="12">
        <v>9.288</v>
      </c>
      <c r="K68" s="12" t="s">
        <v>5</v>
      </c>
      <c r="L68" s="12">
        <v>10</v>
      </c>
      <c r="M68" s="12" t="s">
        <v>174</v>
      </c>
      <c r="N68" s="2">
        <v>16.841</v>
      </c>
    </row>
    <row r="69" spans="1:14" ht="12.75">
      <c r="A69" s="12" t="s">
        <v>29</v>
      </c>
      <c r="B69" s="12">
        <v>40.45</v>
      </c>
      <c r="C69" s="12">
        <v>-86.91</v>
      </c>
      <c r="D69" s="12" t="s">
        <v>0</v>
      </c>
      <c r="E69" s="12" t="s">
        <v>270</v>
      </c>
      <c r="F69" s="12">
        <v>42</v>
      </c>
      <c r="G69" s="12">
        <v>-85</v>
      </c>
      <c r="H69" s="12">
        <v>234.980402167204</v>
      </c>
      <c r="I69" s="12" t="s">
        <v>4</v>
      </c>
      <c r="J69" s="12">
        <v>6.985</v>
      </c>
      <c r="K69" s="12" t="s">
        <v>5</v>
      </c>
      <c r="L69" s="12">
        <v>7</v>
      </c>
      <c r="M69" s="12" t="s">
        <v>74</v>
      </c>
      <c r="N69" s="2">
        <v>13.093</v>
      </c>
    </row>
    <row r="70" spans="1:14" ht="12.75">
      <c r="A70" s="12" t="s">
        <v>122</v>
      </c>
      <c r="B70" s="12">
        <v>41.817</v>
      </c>
      <c r="C70" s="12">
        <v>-71.4</v>
      </c>
      <c r="D70" s="12" t="s">
        <v>0</v>
      </c>
      <c r="E70" s="12" t="s">
        <v>178</v>
      </c>
      <c r="F70" s="12">
        <v>40</v>
      </c>
      <c r="G70" s="12">
        <v>-73</v>
      </c>
      <c r="H70" s="12">
        <v>242.680950910869</v>
      </c>
      <c r="I70" s="12" t="s">
        <v>43</v>
      </c>
      <c r="J70" s="12">
        <v>9.614</v>
      </c>
      <c r="K70" s="12" t="s">
        <v>57</v>
      </c>
      <c r="L70" s="12">
        <v>6.707</v>
      </c>
      <c r="M70" s="12" t="s">
        <v>57</v>
      </c>
      <c r="N70" s="2">
        <v>6.769</v>
      </c>
    </row>
    <row r="71" spans="1:14" ht="12.75">
      <c r="A71" s="12" t="s">
        <v>280</v>
      </c>
      <c r="B71" s="12">
        <v>36.97</v>
      </c>
      <c r="C71" s="12">
        <v>-122.03</v>
      </c>
      <c r="D71" s="12" t="s">
        <v>0</v>
      </c>
      <c r="E71" s="12" t="s">
        <v>281</v>
      </c>
      <c r="F71" s="12">
        <v>39</v>
      </c>
      <c r="G71" s="12">
        <v>-121</v>
      </c>
      <c r="H71" s="12">
        <v>243.101589732378</v>
      </c>
      <c r="I71" s="12" t="s">
        <v>267</v>
      </c>
      <c r="J71" s="12">
        <v>2</v>
      </c>
      <c r="K71" s="12" t="s">
        <v>267</v>
      </c>
      <c r="L71" s="12">
        <v>2</v>
      </c>
      <c r="M71" s="12" t="s">
        <v>267</v>
      </c>
      <c r="N71" s="2">
        <v>2</v>
      </c>
    </row>
    <row r="72" spans="1:14" ht="12.75">
      <c r="A72" s="12" t="s">
        <v>211</v>
      </c>
      <c r="B72" s="12">
        <v>33.67</v>
      </c>
      <c r="C72" s="12">
        <v>-117.82</v>
      </c>
      <c r="D72" s="12" t="s">
        <v>0</v>
      </c>
      <c r="E72" s="12" t="s">
        <v>212</v>
      </c>
      <c r="F72" s="12">
        <v>32</v>
      </c>
      <c r="G72" s="12">
        <v>-116</v>
      </c>
      <c r="H72" s="12">
        <v>251.777417148745</v>
      </c>
      <c r="I72" s="12" t="s">
        <v>51</v>
      </c>
      <c r="J72" s="12">
        <v>2.012</v>
      </c>
      <c r="K72" s="12" t="s">
        <v>52</v>
      </c>
      <c r="L72" s="12">
        <v>2.764</v>
      </c>
      <c r="M72" s="12" t="s">
        <v>111</v>
      </c>
      <c r="N72" s="2">
        <v>6</v>
      </c>
    </row>
    <row r="73" spans="1:14" ht="12.75">
      <c r="A73" s="12" t="s">
        <v>225</v>
      </c>
      <c r="B73" s="12">
        <v>30.26</v>
      </c>
      <c r="C73" s="12">
        <v>-97.74</v>
      </c>
      <c r="D73" s="12" t="s">
        <v>0</v>
      </c>
      <c r="E73" s="12" t="s">
        <v>226</v>
      </c>
      <c r="F73" s="12">
        <v>32</v>
      </c>
      <c r="G73" s="12">
        <v>-96</v>
      </c>
      <c r="H73" s="12">
        <v>254.67298490761</v>
      </c>
      <c r="I73" s="12" t="s">
        <v>10</v>
      </c>
      <c r="J73" s="12">
        <v>4.105</v>
      </c>
      <c r="K73" s="12" t="s">
        <v>10</v>
      </c>
      <c r="L73" s="12">
        <v>4.514</v>
      </c>
      <c r="M73" s="12" t="s">
        <v>9</v>
      </c>
      <c r="N73" s="2">
        <v>10.341</v>
      </c>
    </row>
    <row r="74" spans="1:14" ht="12.75">
      <c r="A74" s="12" t="s">
        <v>215</v>
      </c>
      <c r="B74" s="12">
        <v>37.87</v>
      </c>
      <c r="C74" s="12">
        <v>-122.27</v>
      </c>
      <c r="D74" s="12" t="s">
        <v>0</v>
      </c>
      <c r="E74" s="12" t="s">
        <v>216</v>
      </c>
      <c r="F74" s="12">
        <v>40</v>
      </c>
      <c r="G74" s="12">
        <v>-121</v>
      </c>
      <c r="H74" s="12">
        <v>261.070305922166</v>
      </c>
      <c r="I74" s="12" t="s">
        <v>89</v>
      </c>
      <c r="J74" s="12">
        <v>1.303</v>
      </c>
      <c r="K74" s="12" t="s">
        <v>18</v>
      </c>
      <c r="L74" s="12">
        <v>19.829</v>
      </c>
      <c r="M74" s="12" t="s">
        <v>48</v>
      </c>
      <c r="N74" s="2">
        <v>5.417</v>
      </c>
    </row>
    <row r="75" spans="1:14" ht="12.75">
      <c r="A75" s="12" t="s">
        <v>13</v>
      </c>
      <c r="B75" s="12">
        <v>48.42</v>
      </c>
      <c r="C75" s="12">
        <v>-123.37</v>
      </c>
      <c r="D75" s="12" t="s">
        <v>14</v>
      </c>
      <c r="E75" s="12" t="s">
        <v>15</v>
      </c>
      <c r="F75" s="12">
        <v>46</v>
      </c>
      <c r="G75" s="12">
        <v>-124</v>
      </c>
      <c r="H75" s="12">
        <v>273.263973664902</v>
      </c>
      <c r="I75" s="12" t="s">
        <v>16</v>
      </c>
      <c r="J75" s="12">
        <v>3.058</v>
      </c>
      <c r="K75" s="12" t="s">
        <v>38</v>
      </c>
      <c r="L75" s="12">
        <v>24.511</v>
      </c>
      <c r="M75" s="12" t="s">
        <v>17</v>
      </c>
      <c r="N75" s="2">
        <v>25.247</v>
      </c>
    </row>
    <row r="76" spans="1:14" ht="12.75">
      <c r="A76" s="12" t="s">
        <v>165</v>
      </c>
      <c r="B76" s="12">
        <v>41.85</v>
      </c>
      <c r="C76" s="12">
        <v>-88.31</v>
      </c>
      <c r="D76" s="12" t="s">
        <v>0</v>
      </c>
      <c r="E76" s="12" t="s">
        <v>166</v>
      </c>
      <c r="F76" s="12">
        <v>42</v>
      </c>
      <c r="G76" s="12">
        <v>-85</v>
      </c>
      <c r="H76" s="12">
        <v>274.330619182726</v>
      </c>
      <c r="I76" s="12" t="s">
        <v>4</v>
      </c>
      <c r="J76" s="12">
        <v>2.283</v>
      </c>
      <c r="K76" s="12" t="s">
        <v>6</v>
      </c>
      <c r="L76" s="12">
        <v>7.136</v>
      </c>
      <c r="M76" s="12" t="s">
        <v>74</v>
      </c>
      <c r="N76" s="2">
        <v>8.137</v>
      </c>
    </row>
    <row r="77" spans="1:14" ht="12.75">
      <c r="A77" s="12" t="s">
        <v>24</v>
      </c>
      <c r="B77" s="12">
        <v>45.5</v>
      </c>
      <c r="C77" s="12">
        <v>-75.6</v>
      </c>
      <c r="D77" s="12" t="s">
        <v>14</v>
      </c>
      <c r="E77" s="12" t="s">
        <v>25</v>
      </c>
      <c r="F77" s="12">
        <v>43</v>
      </c>
      <c r="G77" s="12">
        <v>-76</v>
      </c>
      <c r="H77" s="12">
        <v>279.805914362903</v>
      </c>
      <c r="I77" s="12" t="s">
        <v>26</v>
      </c>
      <c r="J77" s="12">
        <v>3.445</v>
      </c>
      <c r="K77" s="12" t="s">
        <v>27</v>
      </c>
      <c r="L77" s="12">
        <v>4</v>
      </c>
      <c r="M77" s="12" t="s">
        <v>28</v>
      </c>
      <c r="N77" s="2">
        <v>12.396</v>
      </c>
    </row>
    <row r="78" spans="1:14" ht="12.75">
      <c r="A78" s="12" t="s">
        <v>183</v>
      </c>
      <c r="B78" s="12">
        <v>42.38</v>
      </c>
      <c r="C78" s="12">
        <v>-71.11</v>
      </c>
      <c r="D78" s="12" t="s">
        <v>0</v>
      </c>
      <c r="E78" s="12" t="s">
        <v>184</v>
      </c>
      <c r="F78" s="12">
        <v>40</v>
      </c>
      <c r="G78" s="12">
        <v>-70</v>
      </c>
      <c r="H78" s="12">
        <v>280.46298669346</v>
      </c>
      <c r="I78" s="12" t="s">
        <v>108</v>
      </c>
      <c r="J78" s="12">
        <v>1.105</v>
      </c>
      <c r="K78" s="12" t="s">
        <v>56</v>
      </c>
      <c r="L78" s="12">
        <v>3.975</v>
      </c>
      <c r="M78" s="12" t="s">
        <v>57</v>
      </c>
      <c r="N78" s="2">
        <v>5.821</v>
      </c>
    </row>
    <row r="79" spans="1:14" ht="12.75">
      <c r="A79" s="12" t="s">
        <v>168</v>
      </c>
      <c r="B79" s="12">
        <v>42.37</v>
      </c>
      <c r="C79" s="12">
        <v>-71.24</v>
      </c>
      <c r="D79" s="12" t="s">
        <v>0</v>
      </c>
      <c r="E79" s="12" t="s">
        <v>169</v>
      </c>
      <c r="F79" s="12">
        <v>40</v>
      </c>
      <c r="G79" s="12">
        <v>-70</v>
      </c>
      <c r="H79" s="12">
        <v>283.216697740382</v>
      </c>
      <c r="I79" s="12" t="s">
        <v>108</v>
      </c>
      <c r="J79" s="12">
        <v>1.386</v>
      </c>
      <c r="K79" s="12" t="s">
        <v>56</v>
      </c>
      <c r="L79" s="12">
        <v>4.1</v>
      </c>
      <c r="M79" s="12" t="s">
        <v>57</v>
      </c>
      <c r="N79" s="2">
        <v>6.012</v>
      </c>
    </row>
    <row r="80" spans="1:14" ht="12.75">
      <c r="A80" s="12" t="s">
        <v>131</v>
      </c>
      <c r="B80" s="12">
        <v>41.85</v>
      </c>
      <c r="C80" s="12">
        <v>-88.31</v>
      </c>
      <c r="D80" s="12" t="s">
        <v>0</v>
      </c>
      <c r="E80" s="12" t="s">
        <v>132</v>
      </c>
      <c r="F80" s="12">
        <v>43</v>
      </c>
      <c r="G80" s="12">
        <v>-85</v>
      </c>
      <c r="H80" s="12">
        <v>300.243202497812</v>
      </c>
      <c r="I80" s="12" t="s">
        <v>4</v>
      </c>
      <c r="J80" s="12">
        <v>2.281</v>
      </c>
      <c r="K80" s="12" t="s">
        <v>103</v>
      </c>
      <c r="L80" s="12">
        <v>7.908</v>
      </c>
      <c r="M80" s="12" t="s">
        <v>74</v>
      </c>
      <c r="N80" s="2">
        <v>8.393</v>
      </c>
    </row>
    <row r="81" spans="1:14" ht="12.75">
      <c r="A81" s="12" t="s">
        <v>190</v>
      </c>
      <c r="B81" s="12">
        <v>34.05</v>
      </c>
      <c r="C81" s="12">
        <v>-118.24</v>
      </c>
      <c r="D81" s="12" t="s">
        <v>0</v>
      </c>
      <c r="E81" s="12" t="s">
        <v>191</v>
      </c>
      <c r="F81" s="12">
        <v>32</v>
      </c>
      <c r="G81" s="12">
        <v>-116</v>
      </c>
      <c r="H81" s="12">
        <v>309.128609209713</v>
      </c>
      <c r="I81" s="12" t="s">
        <v>51</v>
      </c>
      <c r="J81" s="12">
        <v>1.437</v>
      </c>
      <c r="K81" s="12" t="s">
        <v>52</v>
      </c>
      <c r="L81" s="12">
        <v>2.087</v>
      </c>
      <c r="M81" s="12" t="s">
        <v>111</v>
      </c>
      <c r="N81" s="2">
        <v>4</v>
      </c>
    </row>
    <row r="82" spans="1:14" ht="12.75">
      <c r="A82" s="12" t="s">
        <v>235</v>
      </c>
      <c r="B82" s="12">
        <v>25.77</v>
      </c>
      <c r="C82" s="12">
        <v>-80.9</v>
      </c>
      <c r="D82" s="12" t="s">
        <v>0</v>
      </c>
      <c r="E82" s="12" t="s">
        <v>236</v>
      </c>
      <c r="F82" s="12">
        <v>28</v>
      </c>
      <c r="G82" s="12">
        <v>-79</v>
      </c>
      <c r="H82" s="12">
        <v>311.425532184249</v>
      </c>
      <c r="I82" s="12" t="s">
        <v>95</v>
      </c>
      <c r="J82" s="12">
        <v>0.016</v>
      </c>
      <c r="K82" s="12" t="s">
        <v>69</v>
      </c>
      <c r="L82" s="12">
        <v>13.175</v>
      </c>
      <c r="M82" s="12" t="s">
        <v>45</v>
      </c>
      <c r="N82" s="2">
        <v>28.688</v>
      </c>
    </row>
    <row r="83" spans="1:14" ht="12.75">
      <c r="A83" s="12" t="s">
        <v>34</v>
      </c>
      <c r="B83" s="12">
        <v>40.11</v>
      </c>
      <c r="C83" s="12">
        <v>-88.21</v>
      </c>
      <c r="D83" s="12" t="s">
        <v>0</v>
      </c>
      <c r="E83" s="12" t="s">
        <v>227</v>
      </c>
      <c r="F83" s="12">
        <v>42</v>
      </c>
      <c r="G83" s="12">
        <v>-85</v>
      </c>
      <c r="H83" s="12">
        <v>341.4427253772</v>
      </c>
      <c r="I83" s="12" t="s">
        <v>4</v>
      </c>
      <c r="J83" s="12">
        <v>4.572</v>
      </c>
      <c r="K83" s="12" t="s">
        <v>74</v>
      </c>
      <c r="L83" s="12">
        <v>10.608</v>
      </c>
      <c r="M83" s="12" t="s">
        <v>5</v>
      </c>
      <c r="N83" s="2">
        <v>5</v>
      </c>
    </row>
    <row r="84" spans="1:14" ht="12.75">
      <c r="A84" s="12" t="s">
        <v>162</v>
      </c>
      <c r="B84" s="12">
        <v>42.258</v>
      </c>
      <c r="C84" s="12">
        <v>-77.783</v>
      </c>
      <c r="D84" s="12" t="s">
        <v>0</v>
      </c>
      <c r="E84" s="12" t="s">
        <v>163</v>
      </c>
      <c r="F84" s="12">
        <v>40</v>
      </c>
      <c r="G84" s="12">
        <v>-75</v>
      </c>
      <c r="H84" s="12">
        <v>342.554818497551</v>
      </c>
      <c r="I84" s="12" t="s">
        <v>43</v>
      </c>
      <c r="J84" s="12">
        <v>20.346</v>
      </c>
      <c r="K84" s="12" t="s">
        <v>63</v>
      </c>
      <c r="L84" s="12">
        <v>20.471</v>
      </c>
      <c r="M84" s="12" t="s">
        <v>62</v>
      </c>
      <c r="N84" s="2">
        <v>22.072</v>
      </c>
    </row>
    <row r="85" spans="1:14" ht="12.75">
      <c r="A85" s="12" t="s">
        <v>41</v>
      </c>
      <c r="B85" s="12">
        <v>42.442</v>
      </c>
      <c r="C85" s="12">
        <v>-76.5</v>
      </c>
      <c r="D85" s="12" t="s">
        <v>0</v>
      </c>
      <c r="E85" s="12" t="s">
        <v>164</v>
      </c>
      <c r="F85" s="12">
        <v>40</v>
      </c>
      <c r="G85" s="12">
        <v>-74</v>
      </c>
      <c r="H85" s="12">
        <v>342.678629244995</v>
      </c>
      <c r="I85" s="12" t="s">
        <v>57</v>
      </c>
      <c r="J85" s="12">
        <v>7.999</v>
      </c>
      <c r="K85" s="12" t="s">
        <v>57</v>
      </c>
      <c r="L85" s="12">
        <v>8.208</v>
      </c>
      <c r="M85" s="12" t="s">
        <v>43</v>
      </c>
      <c r="N85" s="2">
        <v>10.944</v>
      </c>
    </row>
    <row r="86" spans="1:14" ht="12.75">
      <c r="A86" s="12" t="s">
        <v>106</v>
      </c>
      <c r="B86" s="12">
        <v>43.052</v>
      </c>
      <c r="C86" s="12">
        <v>-76.15</v>
      </c>
      <c r="D86" s="12" t="s">
        <v>0</v>
      </c>
      <c r="E86" s="12" t="s">
        <v>107</v>
      </c>
      <c r="F86" s="12">
        <v>41</v>
      </c>
      <c r="G86" s="12">
        <v>-73</v>
      </c>
      <c r="H86" s="12">
        <v>346.018726522835</v>
      </c>
      <c r="I86" s="12" t="s">
        <v>57</v>
      </c>
      <c r="J86" s="12">
        <v>6.536</v>
      </c>
      <c r="K86" s="12" t="s">
        <v>43</v>
      </c>
      <c r="L86" s="12">
        <v>9.388</v>
      </c>
      <c r="M86" s="12" t="s">
        <v>57</v>
      </c>
      <c r="N86" s="2">
        <v>6.41</v>
      </c>
    </row>
    <row r="87" spans="1:14" ht="12.75">
      <c r="A87" s="12" t="s">
        <v>187</v>
      </c>
      <c r="B87" s="12">
        <v>35.99</v>
      </c>
      <c r="C87" s="12">
        <v>-78.9</v>
      </c>
      <c r="D87" s="12" t="s">
        <v>0</v>
      </c>
      <c r="E87" s="12" t="s">
        <v>188</v>
      </c>
      <c r="F87" s="12">
        <v>36</v>
      </c>
      <c r="G87" s="12">
        <v>-75</v>
      </c>
      <c r="H87" s="12">
        <v>350.839425677728</v>
      </c>
      <c r="I87" s="12" t="s">
        <v>23</v>
      </c>
      <c r="J87" s="12">
        <v>2.626</v>
      </c>
      <c r="K87" s="12" t="s">
        <v>189</v>
      </c>
      <c r="L87" s="12">
        <v>15.365</v>
      </c>
      <c r="M87" s="12" t="s">
        <v>83</v>
      </c>
      <c r="N87" s="2">
        <v>15.656</v>
      </c>
    </row>
    <row r="88" spans="1:14" ht="12.75">
      <c r="A88" s="12" t="s">
        <v>72</v>
      </c>
      <c r="B88" s="12">
        <v>41.887</v>
      </c>
      <c r="C88" s="12">
        <v>-88.3</v>
      </c>
      <c r="D88" s="12" t="s">
        <v>0</v>
      </c>
      <c r="E88" s="12" t="s">
        <v>73</v>
      </c>
      <c r="F88" s="12">
        <v>40</v>
      </c>
      <c r="G88" s="12">
        <v>-92</v>
      </c>
      <c r="H88" s="12">
        <v>374.914785092388</v>
      </c>
      <c r="I88" s="12" t="s">
        <v>75</v>
      </c>
      <c r="J88" s="12">
        <v>17.181</v>
      </c>
      <c r="K88" s="12" t="s">
        <v>6</v>
      </c>
      <c r="L88" s="12">
        <v>21.708</v>
      </c>
      <c r="M88" s="12" t="s">
        <v>28</v>
      </c>
      <c r="N88" s="2">
        <v>21.995</v>
      </c>
    </row>
    <row r="89" spans="1:14" ht="12.75">
      <c r="A89" s="12" t="s">
        <v>213</v>
      </c>
      <c r="B89" s="12">
        <v>48.43</v>
      </c>
      <c r="C89" s="12">
        <v>-123.35</v>
      </c>
      <c r="D89" s="12" t="s">
        <v>14</v>
      </c>
      <c r="E89" s="12" t="s">
        <v>214</v>
      </c>
      <c r="F89" s="12">
        <v>45</v>
      </c>
      <c r="G89" s="12">
        <v>-124</v>
      </c>
      <c r="H89" s="12">
        <v>384.600053247947</v>
      </c>
      <c r="I89" s="12" t="s">
        <v>16</v>
      </c>
      <c r="J89" s="12">
        <v>2.789</v>
      </c>
      <c r="K89" s="12" t="s">
        <v>17</v>
      </c>
      <c r="L89" s="12">
        <v>24.288</v>
      </c>
      <c r="M89" s="12" t="s">
        <v>38</v>
      </c>
      <c r="N89" s="2">
        <v>25.747</v>
      </c>
    </row>
    <row r="90" spans="1:14" ht="12.75">
      <c r="A90" s="12" t="s">
        <v>79</v>
      </c>
      <c r="B90" s="12">
        <v>43.07</v>
      </c>
      <c r="C90" s="12">
        <v>-89.383</v>
      </c>
      <c r="D90" s="12" t="s">
        <v>0</v>
      </c>
      <c r="E90" s="12" t="s">
        <v>228</v>
      </c>
      <c r="F90" s="12">
        <v>40</v>
      </c>
      <c r="G90" s="12">
        <v>-87</v>
      </c>
      <c r="H90" s="12">
        <v>394.766801506894</v>
      </c>
      <c r="I90" s="12" t="s">
        <v>4</v>
      </c>
      <c r="J90" s="12">
        <v>6.02</v>
      </c>
      <c r="K90" s="12" t="s">
        <v>6</v>
      </c>
      <c r="L90" s="12">
        <v>11.101</v>
      </c>
      <c r="M90" s="12" t="s">
        <v>5</v>
      </c>
      <c r="N90" s="2">
        <v>6</v>
      </c>
    </row>
    <row r="91" spans="1:14" ht="12.75">
      <c r="A91" s="12" t="s">
        <v>70</v>
      </c>
      <c r="B91" s="12">
        <v>47.6</v>
      </c>
      <c r="C91" s="12">
        <v>-122.32</v>
      </c>
      <c r="D91" s="12" t="s">
        <v>0</v>
      </c>
      <c r="E91" s="12" t="s">
        <v>96</v>
      </c>
      <c r="F91" s="12">
        <v>44</v>
      </c>
      <c r="G91" s="12">
        <v>-122</v>
      </c>
      <c r="H91" s="12">
        <v>401.06834305743</v>
      </c>
      <c r="I91" s="12" t="s">
        <v>37</v>
      </c>
      <c r="J91" s="12">
        <v>6.146</v>
      </c>
      <c r="K91" s="12" t="s">
        <v>57</v>
      </c>
      <c r="L91" s="12">
        <v>75.086</v>
      </c>
      <c r="M91" s="12" t="s">
        <v>43</v>
      </c>
      <c r="N91" s="2">
        <v>77.129</v>
      </c>
    </row>
    <row r="92" spans="1:14" ht="12.75">
      <c r="A92" s="12" t="s">
        <v>179</v>
      </c>
      <c r="B92" s="12">
        <v>38.99</v>
      </c>
      <c r="C92" s="12">
        <v>-76.93</v>
      </c>
      <c r="D92" s="12" t="s">
        <v>0</v>
      </c>
      <c r="E92" s="12" t="s">
        <v>180</v>
      </c>
      <c r="F92" s="12">
        <v>39</v>
      </c>
      <c r="G92" s="12">
        <v>-72</v>
      </c>
      <c r="H92" s="12">
        <v>426.003583128595</v>
      </c>
      <c r="I92" s="12" t="s">
        <v>135</v>
      </c>
      <c r="J92" s="12">
        <v>1.995</v>
      </c>
      <c r="K92" s="12" t="s">
        <v>45</v>
      </c>
      <c r="L92" s="12">
        <v>2.733</v>
      </c>
      <c r="M92" s="12" t="s">
        <v>57</v>
      </c>
      <c r="N92" s="2">
        <v>7.036</v>
      </c>
    </row>
    <row r="93" spans="1:14" ht="12.75">
      <c r="A93" s="12" t="s">
        <v>133</v>
      </c>
      <c r="B93" s="12">
        <v>38.987</v>
      </c>
      <c r="C93" s="12">
        <v>-76.933</v>
      </c>
      <c r="D93" s="12" t="s">
        <v>0</v>
      </c>
      <c r="E93" s="12" t="s">
        <v>134</v>
      </c>
      <c r="F93" s="12">
        <v>39</v>
      </c>
      <c r="G93" s="12">
        <v>-72</v>
      </c>
      <c r="H93" s="12">
        <v>426.272660085014</v>
      </c>
      <c r="I93" s="12" t="s">
        <v>135</v>
      </c>
      <c r="J93" s="12">
        <v>1.827</v>
      </c>
      <c r="K93" s="12" t="s">
        <v>45</v>
      </c>
      <c r="L93" s="12">
        <v>2.594</v>
      </c>
      <c r="M93" s="12" t="s">
        <v>57</v>
      </c>
      <c r="N93" s="2">
        <v>7.11</v>
      </c>
    </row>
    <row r="94" spans="1:14" ht="12.75">
      <c r="A94" s="12" t="s">
        <v>106</v>
      </c>
      <c r="B94" s="12">
        <v>43.052</v>
      </c>
      <c r="C94" s="12">
        <v>-76.15</v>
      </c>
      <c r="D94" s="12" t="s">
        <v>0</v>
      </c>
      <c r="E94" s="12" t="s">
        <v>161</v>
      </c>
      <c r="F94" s="12">
        <v>40</v>
      </c>
      <c r="G94" s="12">
        <v>-73</v>
      </c>
      <c r="H94" s="12">
        <v>428.80140931242</v>
      </c>
      <c r="I94" s="12" t="s">
        <v>57</v>
      </c>
      <c r="J94" s="12">
        <v>6.501</v>
      </c>
      <c r="K94" s="12" t="s">
        <v>43</v>
      </c>
      <c r="L94" s="12">
        <v>9.425</v>
      </c>
      <c r="M94" s="12" t="s">
        <v>57</v>
      </c>
      <c r="N94" s="2">
        <v>6.652</v>
      </c>
    </row>
    <row r="95" spans="1:14" ht="12.75">
      <c r="A95" s="12" t="s">
        <v>147</v>
      </c>
      <c r="B95" s="12">
        <v>41.883</v>
      </c>
      <c r="C95" s="12">
        <v>-87.617</v>
      </c>
      <c r="D95" s="12" t="s">
        <v>0</v>
      </c>
      <c r="E95" s="12" t="s">
        <v>148</v>
      </c>
      <c r="F95" s="12">
        <v>38</v>
      </c>
      <c r="G95" s="12">
        <v>-87</v>
      </c>
      <c r="H95" s="12">
        <v>434.958424963507</v>
      </c>
      <c r="I95" s="12" t="s">
        <v>4</v>
      </c>
      <c r="J95" s="12">
        <v>1.46</v>
      </c>
      <c r="K95" s="12" t="s">
        <v>5</v>
      </c>
      <c r="L95" s="12">
        <v>3</v>
      </c>
      <c r="M95" s="12" t="s">
        <v>6</v>
      </c>
      <c r="N95" s="2">
        <v>6.452</v>
      </c>
    </row>
    <row r="96" spans="1:14" ht="12.75">
      <c r="A96" s="12" t="s">
        <v>128</v>
      </c>
      <c r="B96" s="12">
        <v>34.422</v>
      </c>
      <c r="C96" s="12">
        <v>-119.683</v>
      </c>
      <c r="D96" s="12" t="s">
        <v>0</v>
      </c>
      <c r="E96" s="12" t="s">
        <v>129</v>
      </c>
      <c r="F96" s="12">
        <v>37</v>
      </c>
      <c r="G96" s="12">
        <v>-116</v>
      </c>
      <c r="H96" s="12">
        <v>438.962523453116</v>
      </c>
      <c r="I96" s="12" t="s">
        <v>51</v>
      </c>
      <c r="J96" s="12">
        <v>3.054</v>
      </c>
      <c r="K96" s="12" t="s">
        <v>52</v>
      </c>
      <c r="L96" s="12">
        <v>3.755</v>
      </c>
      <c r="M96" s="12" t="s">
        <v>267</v>
      </c>
      <c r="N96" s="2">
        <v>6</v>
      </c>
    </row>
    <row r="97" spans="1:14" ht="12.75">
      <c r="A97" s="12" t="s">
        <v>201</v>
      </c>
      <c r="B97" s="12">
        <v>30.27</v>
      </c>
      <c r="C97" s="12">
        <v>-97.74</v>
      </c>
      <c r="D97" s="12" t="s">
        <v>0</v>
      </c>
      <c r="E97" s="12" t="s">
        <v>202</v>
      </c>
      <c r="F97" s="12">
        <v>33</v>
      </c>
      <c r="G97" s="12">
        <v>-94</v>
      </c>
      <c r="H97" s="12">
        <v>466.320812686757</v>
      </c>
      <c r="I97" s="12" t="s">
        <v>9</v>
      </c>
      <c r="J97" s="12">
        <v>1.3</v>
      </c>
      <c r="K97" s="12" t="s">
        <v>10</v>
      </c>
      <c r="L97" s="12">
        <v>8.79</v>
      </c>
      <c r="M97" s="12" t="s">
        <v>11</v>
      </c>
      <c r="N97" s="2">
        <v>10.727</v>
      </c>
    </row>
    <row r="98" spans="1:14" ht="12.75">
      <c r="A98" s="12" t="s">
        <v>79</v>
      </c>
      <c r="B98" s="12">
        <v>43.07</v>
      </c>
      <c r="C98" s="12">
        <v>-89.383</v>
      </c>
      <c r="D98" s="12" t="s">
        <v>0</v>
      </c>
      <c r="E98" s="12" t="s">
        <v>228</v>
      </c>
      <c r="F98" s="12">
        <v>39</v>
      </c>
      <c r="G98" s="12">
        <v>-87</v>
      </c>
      <c r="H98" s="12">
        <v>494.677608801559</v>
      </c>
      <c r="I98" s="12" t="s">
        <v>4</v>
      </c>
      <c r="J98" s="12">
        <v>6.093</v>
      </c>
      <c r="K98" s="12" t="s">
        <v>5</v>
      </c>
      <c r="L98" s="12">
        <v>6</v>
      </c>
      <c r="M98" s="12" t="s">
        <v>6</v>
      </c>
      <c r="N98" s="2">
        <v>10.969</v>
      </c>
    </row>
    <row r="99" spans="1:14" ht="12.75">
      <c r="A99" s="12" t="s">
        <v>93</v>
      </c>
      <c r="B99" s="12">
        <v>43.07</v>
      </c>
      <c r="C99" s="12">
        <v>-89.4</v>
      </c>
      <c r="D99" s="12" t="s">
        <v>0</v>
      </c>
      <c r="E99" s="12" t="s">
        <v>94</v>
      </c>
      <c r="F99" s="12">
        <v>39</v>
      </c>
      <c r="G99" s="12">
        <v>-87</v>
      </c>
      <c r="H99" s="12">
        <v>495.25436725826</v>
      </c>
      <c r="I99" s="12" t="s">
        <v>4</v>
      </c>
      <c r="J99" s="12">
        <v>5.712</v>
      </c>
      <c r="K99" s="12" t="s">
        <v>5</v>
      </c>
      <c r="L99" s="12">
        <v>7</v>
      </c>
      <c r="M99" s="12" t="s">
        <v>6</v>
      </c>
      <c r="N99" s="2">
        <v>10.629</v>
      </c>
    </row>
    <row r="100" spans="1:14" ht="12.75">
      <c r="A100" s="12" t="s">
        <v>79</v>
      </c>
      <c r="B100" s="12">
        <v>43.07</v>
      </c>
      <c r="C100" s="12">
        <v>-89.4</v>
      </c>
      <c r="D100" s="12" t="s">
        <v>0</v>
      </c>
      <c r="E100" s="12" t="s">
        <v>80</v>
      </c>
      <c r="F100" s="12">
        <v>39</v>
      </c>
      <c r="G100" s="12">
        <v>-87</v>
      </c>
      <c r="H100" s="12">
        <v>495.25436725826</v>
      </c>
      <c r="I100" s="12" t="s">
        <v>4</v>
      </c>
      <c r="J100" s="12">
        <v>5.757</v>
      </c>
      <c r="K100" s="12" t="s">
        <v>5</v>
      </c>
      <c r="L100" s="12">
        <v>7</v>
      </c>
      <c r="M100" s="12" t="s">
        <v>6</v>
      </c>
      <c r="N100" s="2">
        <v>10.707</v>
      </c>
    </row>
    <row r="101" spans="1:14" ht="12.75">
      <c r="A101" s="13" t="s">
        <v>217</v>
      </c>
      <c r="B101" s="13">
        <v>35.13</v>
      </c>
      <c r="C101" s="13">
        <v>-97.26</v>
      </c>
      <c r="D101" s="13" t="s">
        <v>0</v>
      </c>
      <c r="E101" s="13" t="s">
        <v>218</v>
      </c>
      <c r="F101" s="13">
        <v>40</v>
      </c>
      <c r="G101" s="13">
        <v>-96</v>
      </c>
      <c r="H101" s="13">
        <v>552.770702390662</v>
      </c>
      <c r="I101" s="13" t="s">
        <v>174</v>
      </c>
      <c r="J101" s="13">
        <v>19.616</v>
      </c>
      <c r="K101" s="13" t="s">
        <v>5</v>
      </c>
      <c r="L101" s="13">
        <v>20</v>
      </c>
      <c r="M101" s="13" t="s">
        <v>4</v>
      </c>
      <c r="N101" s="13">
        <v>24.412</v>
      </c>
    </row>
    <row r="102" spans="1:14" ht="12.75">
      <c r="A102" s="13" t="s">
        <v>117</v>
      </c>
      <c r="B102" s="13">
        <v>32.217</v>
      </c>
      <c r="C102" s="13">
        <v>-110.967</v>
      </c>
      <c r="D102" s="13" t="s">
        <v>0</v>
      </c>
      <c r="E102" s="13" t="s">
        <v>118</v>
      </c>
      <c r="F102" s="13">
        <v>33</v>
      </c>
      <c r="G102" s="13">
        <v>-117</v>
      </c>
      <c r="H102" s="13">
        <v>571.67860012629</v>
      </c>
      <c r="I102" s="13" t="s">
        <v>111</v>
      </c>
      <c r="J102" s="13">
        <v>11</v>
      </c>
      <c r="K102" s="13" t="s">
        <v>119</v>
      </c>
      <c r="L102" s="13">
        <v>11.628</v>
      </c>
      <c r="M102" s="13" t="s">
        <v>51</v>
      </c>
      <c r="N102" s="13">
        <v>15.789</v>
      </c>
    </row>
    <row r="103" spans="1:14" ht="12.75">
      <c r="A103" s="13" t="s">
        <v>117</v>
      </c>
      <c r="B103" s="13">
        <v>32.217</v>
      </c>
      <c r="C103" s="13">
        <v>-110.967</v>
      </c>
      <c r="D103" s="13" t="s">
        <v>0</v>
      </c>
      <c r="E103" s="13" t="s">
        <v>118</v>
      </c>
      <c r="F103" s="13">
        <v>33</v>
      </c>
      <c r="G103" s="13">
        <v>-117</v>
      </c>
      <c r="H103" s="13">
        <v>571.67860012629</v>
      </c>
      <c r="I103" s="13" t="s">
        <v>111</v>
      </c>
      <c r="J103" s="13">
        <v>11</v>
      </c>
      <c r="K103" s="13" t="s">
        <v>119</v>
      </c>
      <c r="L103" s="13">
        <v>11.596</v>
      </c>
      <c r="M103" s="13" t="s">
        <v>51</v>
      </c>
      <c r="N103" s="13">
        <v>15.783</v>
      </c>
    </row>
    <row r="104" spans="1:14" ht="12.75">
      <c r="A104" s="13" t="s">
        <v>46</v>
      </c>
      <c r="B104" s="13">
        <v>42.03</v>
      </c>
      <c r="C104" s="13">
        <v>-93.61</v>
      </c>
      <c r="D104" s="13" t="s">
        <v>0</v>
      </c>
      <c r="E104" s="13" t="s">
        <v>86</v>
      </c>
      <c r="F104" s="13">
        <v>40</v>
      </c>
      <c r="G104" s="13">
        <v>-87</v>
      </c>
      <c r="H104" s="13">
        <v>598.550963561914</v>
      </c>
      <c r="I104" s="13" t="s">
        <v>4</v>
      </c>
      <c r="J104" s="13">
        <v>8.785</v>
      </c>
      <c r="K104" s="13" t="s">
        <v>5</v>
      </c>
      <c r="L104" s="13">
        <v>9</v>
      </c>
      <c r="M104" s="13" t="s">
        <v>103</v>
      </c>
      <c r="N104" s="13">
        <v>13.808</v>
      </c>
    </row>
    <row r="105" spans="1:14" ht="12.75">
      <c r="A105" s="13" t="s">
        <v>2</v>
      </c>
      <c r="B105" s="13">
        <v>44.98</v>
      </c>
      <c r="C105" s="13">
        <v>-93.25</v>
      </c>
      <c r="D105" s="13" t="s">
        <v>0</v>
      </c>
      <c r="E105" s="13" t="s">
        <v>3</v>
      </c>
      <c r="F105" s="13">
        <v>42</v>
      </c>
      <c r="G105" s="13">
        <v>-87</v>
      </c>
      <c r="H105" s="13">
        <v>603.060162694875</v>
      </c>
      <c r="I105" s="13" t="s">
        <v>4</v>
      </c>
      <c r="J105" s="13">
        <v>13.208</v>
      </c>
      <c r="K105" s="13" t="s">
        <v>5</v>
      </c>
      <c r="L105" s="13">
        <v>14</v>
      </c>
      <c r="M105" s="13" t="s">
        <v>6</v>
      </c>
      <c r="N105" s="13">
        <v>18.326</v>
      </c>
    </row>
    <row r="106" spans="1:14" ht="12.75">
      <c r="A106" s="13" t="s">
        <v>276</v>
      </c>
      <c r="B106" s="13">
        <v>39.96</v>
      </c>
      <c r="C106" s="13">
        <v>-82.99</v>
      </c>
      <c r="D106" s="13" t="s">
        <v>0</v>
      </c>
      <c r="E106" s="13" t="s">
        <v>277</v>
      </c>
      <c r="F106" s="13">
        <v>39</v>
      </c>
      <c r="G106" s="13">
        <v>-76</v>
      </c>
      <c r="H106" s="13">
        <v>609.17311751719</v>
      </c>
      <c r="I106" s="13" t="s">
        <v>45</v>
      </c>
      <c r="J106" s="13">
        <v>13.456</v>
      </c>
      <c r="K106" s="13" t="s">
        <v>62</v>
      </c>
      <c r="L106" s="13">
        <v>13.556</v>
      </c>
      <c r="M106" s="13" t="s">
        <v>63</v>
      </c>
      <c r="N106" s="13">
        <v>14.048</v>
      </c>
    </row>
    <row r="107" spans="1:14" ht="12.75">
      <c r="A107" s="13" t="s">
        <v>60</v>
      </c>
      <c r="B107" s="13">
        <v>39.962</v>
      </c>
      <c r="C107" s="13">
        <v>-83</v>
      </c>
      <c r="D107" s="13" t="s">
        <v>0</v>
      </c>
      <c r="E107" s="13" t="s">
        <v>61</v>
      </c>
      <c r="F107" s="13">
        <v>39</v>
      </c>
      <c r="G107" s="13">
        <v>-76</v>
      </c>
      <c r="H107" s="13">
        <v>610.048398861951</v>
      </c>
      <c r="I107" s="13" t="s">
        <v>45</v>
      </c>
      <c r="J107" s="13">
        <v>13.224</v>
      </c>
      <c r="K107" s="13" t="s">
        <v>62</v>
      </c>
      <c r="L107" s="13">
        <v>13.426</v>
      </c>
      <c r="M107" s="13" t="s">
        <v>135</v>
      </c>
      <c r="N107" s="13">
        <v>14.411</v>
      </c>
    </row>
    <row r="108" spans="1:14" ht="12.75">
      <c r="A108" s="13" t="s">
        <v>19</v>
      </c>
      <c r="B108" s="13">
        <v>35.96</v>
      </c>
      <c r="C108" s="13">
        <v>-83.91</v>
      </c>
      <c r="D108" s="13" t="s">
        <v>0</v>
      </c>
      <c r="E108" s="13" t="s">
        <v>20</v>
      </c>
      <c r="F108" s="13">
        <v>33</v>
      </c>
      <c r="G108" s="13">
        <v>-78</v>
      </c>
      <c r="H108" s="13">
        <v>633.675209413368</v>
      </c>
      <c r="I108" s="13" t="s">
        <v>21</v>
      </c>
      <c r="J108" s="13">
        <v>8.527</v>
      </c>
      <c r="K108" s="13" t="s">
        <v>22</v>
      </c>
      <c r="L108" s="13">
        <v>16.912</v>
      </c>
      <c r="M108" s="13" t="s">
        <v>23</v>
      </c>
      <c r="N108" s="13">
        <v>17.667</v>
      </c>
    </row>
    <row r="109" spans="1:14" ht="12.75">
      <c r="A109" s="13" t="s">
        <v>64</v>
      </c>
      <c r="B109" s="13">
        <v>40.44</v>
      </c>
      <c r="C109" s="13">
        <v>-80</v>
      </c>
      <c r="D109" s="13" t="s">
        <v>0</v>
      </c>
      <c r="E109" s="13" t="s">
        <v>65</v>
      </c>
      <c r="F109" s="13">
        <v>37</v>
      </c>
      <c r="G109" s="13">
        <v>-74</v>
      </c>
      <c r="H109" s="13">
        <v>645.704637794385</v>
      </c>
      <c r="I109" s="13" t="s">
        <v>45</v>
      </c>
      <c r="J109" s="13">
        <v>7.656</v>
      </c>
      <c r="K109" s="13" t="s">
        <v>62</v>
      </c>
      <c r="L109" s="13">
        <v>7.462</v>
      </c>
      <c r="M109" s="13" t="s">
        <v>63</v>
      </c>
      <c r="N109" s="13">
        <v>8.219</v>
      </c>
    </row>
    <row r="110" spans="1:14" ht="12.75">
      <c r="A110" s="13" t="s">
        <v>46</v>
      </c>
      <c r="B110" s="13">
        <v>42.03</v>
      </c>
      <c r="C110" s="13">
        <v>-93.61</v>
      </c>
      <c r="D110" s="13" t="s">
        <v>0</v>
      </c>
      <c r="E110" s="13" t="s">
        <v>86</v>
      </c>
      <c r="F110" s="13">
        <v>39</v>
      </c>
      <c r="G110" s="13">
        <v>-87</v>
      </c>
      <c r="H110" s="13">
        <v>652.198664934043</v>
      </c>
      <c r="I110" s="13" t="s">
        <v>5</v>
      </c>
      <c r="J110" s="13">
        <v>9</v>
      </c>
      <c r="K110" s="13" t="s">
        <v>4</v>
      </c>
      <c r="L110" s="13">
        <v>8.789</v>
      </c>
      <c r="M110" s="13" t="s">
        <v>6</v>
      </c>
      <c r="N110" s="13">
        <v>13.338</v>
      </c>
    </row>
    <row r="111" spans="1:14" ht="12.75">
      <c r="A111" s="13" t="s">
        <v>19</v>
      </c>
      <c r="B111" s="13">
        <v>35.96</v>
      </c>
      <c r="C111" s="13">
        <v>-83.91</v>
      </c>
      <c r="D111" s="13" t="s">
        <v>0</v>
      </c>
      <c r="E111" s="13" t="s">
        <v>20</v>
      </c>
      <c r="F111" s="13">
        <v>29</v>
      </c>
      <c r="G111" s="13">
        <v>-82</v>
      </c>
      <c r="H111" s="13">
        <v>794.328331635968</v>
      </c>
      <c r="I111" s="13" t="s">
        <v>275</v>
      </c>
      <c r="J111" s="13">
        <v>2</v>
      </c>
      <c r="K111" s="13" t="s">
        <v>23</v>
      </c>
      <c r="L111" s="13">
        <v>17.711</v>
      </c>
      <c r="M111" s="13" t="s">
        <v>69</v>
      </c>
      <c r="N111" s="13">
        <v>17.839</v>
      </c>
    </row>
    <row r="112" spans="1:14" ht="12.75">
      <c r="A112" s="13" t="s">
        <v>172</v>
      </c>
      <c r="B112" s="13">
        <v>35.95</v>
      </c>
      <c r="C112" s="13">
        <v>-97.26</v>
      </c>
      <c r="D112" s="13" t="s">
        <v>0</v>
      </c>
      <c r="E112" s="13" t="s">
        <v>173</v>
      </c>
      <c r="F112" s="13">
        <v>42</v>
      </c>
      <c r="G112" s="13">
        <v>-92</v>
      </c>
      <c r="H112" s="13">
        <v>811.59818918645</v>
      </c>
      <c r="I112" s="13" t="s">
        <v>174</v>
      </c>
      <c r="J112" s="13">
        <v>19.824</v>
      </c>
      <c r="K112" s="13" t="s">
        <v>6</v>
      </c>
      <c r="L112" s="13">
        <v>25.807</v>
      </c>
      <c r="M112" s="13" t="s">
        <v>4</v>
      </c>
      <c r="N112" s="13">
        <v>19.127</v>
      </c>
    </row>
    <row r="113" spans="1:14" ht="12.75">
      <c r="A113" s="13" t="s">
        <v>2</v>
      </c>
      <c r="B113" s="13">
        <v>44.98</v>
      </c>
      <c r="C113" s="13">
        <v>-93.25</v>
      </c>
      <c r="D113" s="13" t="s">
        <v>0</v>
      </c>
      <c r="E113" s="13" t="s">
        <v>151</v>
      </c>
      <c r="F113" s="13">
        <v>39</v>
      </c>
      <c r="G113" s="13">
        <v>-87</v>
      </c>
      <c r="H113" s="13">
        <v>841.438844466419</v>
      </c>
      <c r="I113" s="13" t="s">
        <v>4</v>
      </c>
      <c r="J113" s="13">
        <v>11.524</v>
      </c>
      <c r="K113" s="13" t="s">
        <v>5</v>
      </c>
      <c r="L113" s="13">
        <v>12</v>
      </c>
      <c r="M113" s="13" t="s">
        <v>6</v>
      </c>
      <c r="N113" s="13">
        <v>16.794</v>
      </c>
    </row>
    <row r="114" spans="1:14" ht="12.75">
      <c r="A114" s="13" t="s">
        <v>35</v>
      </c>
      <c r="B114" s="13">
        <v>44.05</v>
      </c>
      <c r="C114" s="13">
        <v>-123.09</v>
      </c>
      <c r="D114" s="13" t="s">
        <v>0</v>
      </c>
      <c r="E114" s="13" t="s">
        <v>36</v>
      </c>
      <c r="F114" s="13">
        <v>38</v>
      </c>
      <c r="G114" s="13">
        <v>-117</v>
      </c>
      <c r="H114" s="13">
        <v>844.192940736639</v>
      </c>
      <c r="I114" s="13" t="s">
        <v>17</v>
      </c>
      <c r="J114" s="13">
        <v>24.527</v>
      </c>
      <c r="K114" s="13" t="s">
        <v>51</v>
      </c>
      <c r="L114" s="13">
        <v>25.092</v>
      </c>
      <c r="M114" s="13" t="s">
        <v>52</v>
      </c>
      <c r="N114" s="13">
        <v>25.811</v>
      </c>
    </row>
    <row r="115" spans="1:14" ht="12.75">
      <c r="A115" s="13" t="s">
        <v>273</v>
      </c>
      <c r="B115" s="13">
        <v>38.895</v>
      </c>
      <c r="C115" s="13">
        <v>-77.0366</v>
      </c>
      <c r="D115" s="13" t="s">
        <v>0</v>
      </c>
      <c r="E115" s="13" t="s">
        <v>274</v>
      </c>
      <c r="F115" s="13">
        <v>39</v>
      </c>
      <c r="G115" s="13">
        <v>-87</v>
      </c>
      <c r="H115" s="13">
        <v>861.271829300498</v>
      </c>
      <c r="I115" s="13" t="s">
        <v>4</v>
      </c>
      <c r="J115" s="13">
        <v>57.658</v>
      </c>
      <c r="K115" s="13" t="s">
        <v>5</v>
      </c>
      <c r="L115" s="13">
        <v>59</v>
      </c>
      <c r="M115" s="13" t="s">
        <v>6</v>
      </c>
      <c r="N115" s="13">
        <v>62.316</v>
      </c>
    </row>
    <row r="116" spans="1:14" ht="12.75">
      <c r="A116" s="13" t="s">
        <v>282</v>
      </c>
      <c r="B116" s="13">
        <v>37.23</v>
      </c>
      <c r="C116" s="13">
        <v>-80.42</v>
      </c>
      <c r="D116" s="13" t="s">
        <v>0</v>
      </c>
      <c r="E116" s="13" t="s">
        <v>283</v>
      </c>
      <c r="F116" s="13">
        <v>45</v>
      </c>
      <c r="G116" s="13">
        <v>-83</v>
      </c>
      <c r="H116" s="13">
        <v>890.474819580305</v>
      </c>
      <c r="I116" s="13" t="s">
        <v>284</v>
      </c>
      <c r="J116" s="13">
        <v>25.201</v>
      </c>
      <c r="K116" s="13" t="s">
        <v>275</v>
      </c>
      <c r="L116" s="13">
        <v>30</v>
      </c>
      <c r="M116" s="13" t="s">
        <v>6</v>
      </c>
      <c r="N116" s="13">
        <v>30.102</v>
      </c>
    </row>
    <row r="117" spans="1:14" ht="12.75">
      <c r="A117" s="13" t="s">
        <v>278</v>
      </c>
      <c r="B117" s="13">
        <v>51.08</v>
      </c>
      <c r="C117" s="13">
        <v>-114.08</v>
      </c>
      <c r="D117" s="13" t="s">
        <v>14</v>
      </c>
      <c r="E117" s="13" t="s">
        <v>279</v>
      </c>
      <c r="F117" s="13">
        <v>55</v>
      </c>
      <c r="G117" s="13">
        <v>-102</v>
      </c>
      <c r="H117" s="13">
        <v>916.032755550561</v>
      </c>
      <c r="I117" s="13" t="s">
        <v>16</v>
      </c>
      <c r="J117" s="13">
        <v>18.196</v>
      </c>
      <c r="K117" s="13" t="s">
        <v>4</v>
      </c>
      <c r="L117" s="13">
        <v>34.913</v>
      </c>
      <c r="M117" s="13" t="s">
        <v>269</v>
      </c>
      <c r="N117" s="13">
        <v>75.154</v>
      </c>
    </row>
    <row r="118" spans="1:14" ht="12.75">
      <c r="A118" s="13" t="s">
        <v>35</v>
      </c>
      <c r="B118" s="13">
        <v>44.05</v>
      </c>
      <c r="C118" s="13">
        <v>-123.09</v>
      </c>
      <c r="D118" s="13" t="s">
        <v>0</v>
      </c>
      <c r="E118" s="13" t="s">
        <v>36</v>
      </c>
      <c r="F118" s="13">
        <v>36</v>
      </c>
      <c r="G118" s="13">
        <v>-119</v>
      </c>
      <c r="H118" s="13">
        <v>960.145400765602</v>
      </c>
      <c r="I118" s="13" t="s">
        <v>17</v>
      </c>
      <c r="J118" s="13">
        <v>24.708</v>
      </c>
      <c r="K118" s="13" t="s">
        <v>38</v>
      </c>
      <c r="L118" s="13">
        <v>24.854</v>
      </c>
      <c r="M118" s="13" t="s">
        <v>51</v>
      </c>
      <c r="N118" s="13">
        <v>25.103</v>
      </c>
    </row>
    <row r="119" spans="1:14" ht="12.75">
      <c r="A119" s="4" t="s">
        <v>225</v>
      </c>
      <c r="B119" s="4">
        <v>30.26</v>
      </c>
      <c r="C119" s="4">
        <v>-97.74</v>
      </c>
      <c r="D119" s="4" t="s">
        <v>0</v>
      </c>
      <c r="E119" s="4" t="s">
        <v>226</v>
      </c>
      <c r="F119" s="4">
        <v>34</v>
      </c>
      <c r="G119" s="4">
        <v>-108</v>
      </c>
      <c r="H119" s="4">
        <v>1051.15285085201</v>
      </c>
      <c r="I119" s="4" t="s">
        <v>10</v>
      </c>
      <c r="J119" s="4">
        <v>4.075</v>
      </c>
      <c r="K119" s="4" t="s">
        <v>38</v>
      </c>
      <c r="L119" s="4">
        <v>1.348</v>
      </c>
      <c r="M119" s="4" t="s">
        <v>10</v>
      </c>
      <c r="N119" s="4">
        <v>4.523</v>
      </c>
    </row>
    <row r="120" spans="1:14" ht="12.75">
      <c r="A120" s="4" t="s">
        <v>204</v>
      </c>
      <c r="B120" s="4">
        <v>36.11</v>
      </c>
      <c r="C120" s="4">
        <v>-97.01</v>
      </c>
      <c r="D120" s="4" t="s">
        <v>0</v>
      </c>
      <c r="E120" s="4" t="s">
        <v>205</v>
      </c>
      <c r="F120" s="4">
        <v>42</v>
      </c>
      <c r="G120" s="4">
        <v>-86</v>
      </c>
      <c r="H120" s="4">
        <v>1152.94074815156</v>
      </c>
      <c r="I120" s="4" t="s">
        <v>4</v>
      </c>
      <c r="J120" s="4">
        <v>19.938</v>
      </c>
      <c r="K120" s="4" t="s">
        <v>5</v>
      </c>
      <c r="L120" s="4">
        <v>25</v>
      </c>
      <c r="M120" s="4" t="s">
        <v>74</v>
      </c>
      <c r="N120" s="4">
        <v>27.407</v>
      </c>
    </row>
    <row r="121" spans="1:14" ht="12.75">
      <c r="A121" s="4" t="s">
        <v>29</v>
      </c>
      <c r="B121" s="4">
        <v>40.45</v>
      </c>
      <c r="C121" s="4">
        <v>-86.92</v>
      </c>
      <c r="D121" s="4" t="s">
        <v>0</v>
      </c>
      <c r="E121" s="4" t="s">
        <v>30</v>
      </c>
      <c r="F121" s="4">
        <v>51</v>
      </c>
      <c r="G121" s="4">
        <v>-83</v>
      </c>
      <c r="H121" s="4">
        <v>1211.47174971447</v>
      </c>
      <c r="I121" s="4" t="s">
        <v>95</v>
      </c>
      <c r="J121" s="4">
        <v>46.181</v>
      </c>
      <c r="K121" s="4" t="s">
        <v>27</v>
      </c>
      <c r="L121" s="4">
        <v>34</v>
      </c>
      <c r="M121" s="4" t="s">
        <v>111</v>
      </c>
      <c r="N121" s="4">
        <v>64</v>
      </c>
    </row>
    <row r="124" spans="7:8" ht="12.75">
      <c r="G124" t="s">
        <v>285</v>
      </c>
      <c r="H124">
        <f>AVERAGE(H2:H120)</f>
        <v>300.8803239386249</v>
      </c>
    </row>
    <row r="125" spans="7:8" ht="12.75">
      <c r="G125" t="s">
        <v>286</v>
      </c>
      <c r="H125">
        <f>MEDIAN(H2:H121)</f>
        <v>214.26512041506902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A1" sqref="A1:C65"/>
    </sheetView>
  </sheetViews>
  <sheetFormatPr defaultColWidth="9.140625" defaultRowHeight="12.75"/>
  <sheetData>
    <row r="1" spans="1:3" ht="12.75">
      <c r="A1" s="11" t="s">
        <v>263</v>
      </c>
      <c r="B1" s="11" t="s">
        <v>254</v>
      </c>
      <c r="C1" s="11" t="s">
        <v>265</v>
      </c>
    </row>
    <row r="2" spans="1:3" ht="12.75">
      <c r="A2" s="6">
        <v>1</v>
      </c>
      <c r="B2" s="7">
        <v>0</v>
      </c>
      <c r="C2" s="8">
        <v>0</v>
      </c>
    </row>
    <row r="3" spans="1:3" ht="12.75">
      <c r="A3" s="6">
        <v>1.1220184543019636</v>
      </c>
      <c r="B3" s="7">
        <v>0</v>
      </c>
      <c r="C3" s="8">
        <v>0</v>
      </c>
    </row>
    <row r="4" spans="1:3" ht="12.75">
      <c r="A4" s="6">
        <v>1.2589254117941673</v>
      </c>
      <c r="B4" s="7">
        <v>0</v>
      </c>
      <c r="C4" s="8">
        <v>0</v>
      </c>
    </row>
    <row r="5" spans="1:3" ht="12.75">
      <c r="A5" s="6">
        <v>1.4125375446227544</v>
      </c>
      <c r="B5" s="7">
        <v>0</v>
      </c>
      <c r="C5" s="8">
        <v>0</v>
      </c>
    </row>
    <row r="6" spans="1:3" ht="12.75">
      <c r="A6" s="6">
        <v>1.5848931924611136</v>
      </c>
      <c r="B6" s="7">
        <v>0</v>
      </c>
      <c r="C6" s="8">
        <v>0</v>
      </c>
    </row>
    <row r="7" spans="1:3" ht="12.75">
      <c r="A7" s="6">
        <v>1.778279410038923</v>
      </c>
      <c r="B7" s="7">
        <v>0</v>
      </c>
      <c r="C7" s="8">
        <v>0</v>
      </c>
    </row>
    <row r="8" spans="1:3" ht="12.75">
      <c r="A8" s="6">
        <v>1.9952623149688797</v>
      </c>
      <c r="B8" s="7">
        <v>0</v>
      </c>
      <c r="C8" s="8">
        <v>0</v>
      </c>
    </row>
    <row r="9" spans="1:3" ht="12.75">
      <c r="A9" s="6">
        <v>2.2387211385683394</v>
      </c>
      <c r="B9" s="7">
        <v>0</v>
      </c>
      <c r="C9" s="8">
        <v>0</v>
      </c>
    </row>
    <row r="10" spans="1:3" ht="12.75">
      <c r="A10" s="6">
        <v>2.51188643150958</v>
      </c>
      <c r="B10" s="7">
        <v>0</v>
      </c>
      <c r="C10" s="8">
        <v>0</v>
      </c>
    </row>
    <row r="11" spans="1:3" ht="12.75">
      <c r="A11" s="6">
        <v>2.8183829312644537</v>
      </c>
      <c r="B11" s="7">
        <v>0</v>
      </c>
      <c r="C11" s="8">
        <v>0</v>
      </c>
    </row>
    <row r="12" spans="1:3" ht="12.75">
      <c r="A12" s="6">
        <v>3.162277660168379</v>
      </c>
      <c r="B12" s="7">
        <v>0</v>
      </c>
      <c r="C12" s="8">
        <v>0</v>
      </c>
    </row>
    <row r="13" spans="1:3" ht="12.75">
      <c r="A13" s="6">
        <v>3.548133892335755</v>
      </c>
      <c r="B13" s="7">
        <v>0</v>
      </c>
      <c r="C13" s="8">
        <v>0</v>
      </c>
    </row>
    <row r="14" spans="1:3" ht="12.75">
      <c r="A14" s="6">
        <v>3.9810717055349727</v>
      </c>
      <c r="B14" s="7">
        <v>0</v>
      </c>
      <c r="C14" s="8">
        <v>0</v>
      </c>
    </row>
    <row r="15" spans="1:3" ht="12.75">
      <c r="A15" s="6">
        <v>4.466835921509632</v>
      </c>
      <c r="B15" s="7">
        <v>0</v>
      </c>
      <c r="C15" s="8">
        <v>0</v>
      </c>
    </row>
    <row r="16" spans="1:3" ht="12.75">
      <c r="A16" s="6">
        <v>5.011872336272724</v>
      </c>
      <c r="B16" s="7">
        <v>0</v>
      </c>
      <c r="C16" s="8">
        <v>0</v>
      </c>
    </row>
    <row r="17" spans="1:3" ht="12.75">
      <c r="A17" s="6">
        <v>5.623413251903493</v>
      </c>
      <c r="B17" s="7">
        <v>0</v>
      </c>
      <c r="C17" s="8">
        <v>0</v>
      </c>
    </row>
    <row r="18" spans="1:3" ht="12.75">
      <c r="A18" s="6">
        <v>6.309573444801936</v>
      </c>
      <c r="B18" s="7">
        <v>0</v>
      </c>
      <c r="C18" s="8">
        <v>0</v>
      </c>
    </row>
    <row r="19" spans="1:3" ht="12.75">
      <c r="A19" s="6">
        <v>7.079457843841383</v>
      </c>
      <c r="B19" s="7">
        <v>0</v>
      </c>
      <c r="C19" s="8">
        <v>0</v>
      </c>
    </row>
    <row r="20" spans="1:3" ht="12.75">
      <c r="A20" s="6">
        <v>7.943282347242821</v>
      </c>
      <c r="B20" s="7">
        <v>0</v>
      </c>
      <c r="C20" s="8">
        <v>0</v>
      </c>
    </row>
    <row r="21" spans="1:3" ht="12.75">
      <c r="A21" s="6">
        <v>8.912509381337461</v>
      </c>
      <c r="B21" s="7">
        <v>0</v>
      </c>
      <c r="C21" s="8">
        <v>0</v>
      </c>
    </row>
    <row r="22" spans="1:3" ht="12.75">
      <c r="A22" s="6">
        <v>10</v>
      </c>
      <c r="B22" s="7">
        <v>0</v>
      </c>
      <c r="C22" s="8">
        <v>0</v>
      </c>
    </row>
    <row r="23" spans="1:3" ht="12.75">
      <c r="A23" s="6">
        <v>11.220184543019641</v>
      </c>
      <c r="B23" s="7">
        <v>0</v>
      </c>
      <c r="C23" s="8">
        <v>0</v>
      </c>
    </row>
    <row r="24" spans="1:3" ht="12.75">
      <c r="A24" s="6">
        <v>12.589254117941685</v>
      </c>
      <c r="B24" s="7">
        <v>2</v>
      </c>
      <c r="C24" s="8">
        <v>0.0196078431372549</v>
      </c>
    </row>
    <row r="25" spans="1:3" ht="12.75">
      <c r="A25" s="6">
        <v>14.125375446227558</v>
      </c>
      <c r="B25" s="7">
        <v>0</v>
      </c>
      <c r="C25" s="8">
        <v>0.0196078431372549</v>
      </c>
    </row>
    <row r="26" spans="1:3" ht="12.75">
      <c r="A26" s="6">
        <v>15.84893192461115</v>
      </c>
      <c r="B26" s="7">
        <v>0</v>
      </c>
      <c r="C26" s="8">
        <v>0.0196078431372549</v>
      </c>
    </row>
    <row r="27" spans="1:3" ht="12.75">
      <c r="A27" s="6">
        <v>17.782794100389253</v>
      </c>
      <c r="B27" s="7">
        <v>0</v>
      </c>
      <c r="C27" s="8">
        <v>0.0196078431372549</v>
      </c>
    </row>
    <row r="28" spans="1:3" ht="12.75">
      <c r="A28" s="6">
        <v>19.952623149688822</v>
      </c>
      <c r="B28" s="7">
        <v>0</v>
      </c>
      <c r="C28" s="8">
        <v>0.0196078431372549</v>
      </c>
    </row>
    <row r="29" spans="1:3" ht="12.75">
      <c r="A29" s="6">
        <v>22.387211385683425</v>
      </c>
      <c r="B29" s="7">
        <v>0</v>
      </c>
      <c r="C29" s="8">
        <v>0.0196078431372549</v>
      </c>
    </row>
    <row r="30" spans="1:3" ht="12.75">
      <c r="A30" s="6">
        <v>25.118864315095845</v>
      </c>
      <c r="B30" s="7">
        <v>0</v>
      </c>
      <c r="C30" s="8">
        <v>0.0196078431372549</v>
      </c>
    </row>
    <row r="31" spans="1:3" ht="12.75">
      <c r="A31" s="6">
        <v>28.183829312644587</v>
      </c>
      <c r="B31" s="7">
        <v>0</v>
      </c>
      <c r="C31" s="8">
        <v>0.0196078431372549</v>
      </c>
    </row>
    <row r="32" spans="1:3" ht="12.75">
      <c r="A32" s="6">
        <v>31.622776601683846</v>
      </c>
      <c r="B32" s="7">
        <v>0</v>
      </c>
      <c r="C32" s="8">
        <v>0.0196078431372549</v>
      </c>
    </row>
    <row r="33" spans="1:3" ht="12.75">
      <c r="A33" s="6">
        <v>35.48133892335762</v>
      </c>
      <c r="B33" s="7">
        <v>0</v>
      </c>
      <c r="C33" s="8">
        <v>0.0196078431372549</v>
      </c>
    </row>
    <row r="34" spans="1:3" ht="12.75">
      <c r="A34" s="6">
        <v>39.810717055349805</v>
      </c>
      <c r="B34" s="7">
        <v>1</v>
      </c>
      <c r="C34" s="8">
        <v>0.029411764705882353</v>
      </c>
    </row>
    <row r="35" spans="1:3" ht="12.75">
      <c r="A35" s="6">
        <v>44.6683592150964</v>
      </c>
      <c r="B35" s="7">
        <v>0</v>
      </c>
      <c r="C35" s="8">
        <v>0.029411764705882353</v>
      </c>
    </row>
    <row r="36" spans="1:3" ht="12.75">
      <c r="A36" s="6">
        <v>50.11872336272735</v>
      </c>
      <c r="B36" s="7">
        <v>0</v>
      </c>
      <c r="C36" s="8">
        <v>0.029411764705882353</v>
      </c>
    </row>
    <row r="37" spans="1:3" ht="12.75">
      <c r="A37" s="6">
        <v>56.234132519035064</v>
      </c>
      <c r="B37" s="7">
        <v>0</v>
      </c>
      <c r="C37" s="8">
        <v>0.029411764705882353</v>
      </c>
    </row>
    <row r="38" spans="1:3" ht="12.75">
      <c r="A38" s="6">
        <v>63.09573444801947</v>
      </c>
      <c r="B38" s="7">
        <v>1</v>
      </c>
      <c r="C38" s="8">
        <v>0.0392156862745098</v>
      </c>
    </row>
    <row r="39" spans="1:3" ht="12.75">
      <c r="A39" s="6">
        <v>70.79457843841399</v>
      </c>
      <c r="B39" s="7">
        <v>2</v>
      </c>
      <c r="C39" s="8">
        <v>0.058823529411764705</v>
      </c>
    </row>
    <row r="40" spans="1:3" ht="12.75">
      <c r="A40" s="6">
        <v>79.4328234724284</v>
      </c>
      <c r="B40" s="7">
        <v>2</v>
      </c>
      <c r="C40" s="8">
        <v>0.0784313725490196</v>
      </c>
    </row>
    <row r="41" spans="1:3" ht="12.75">
      <c r="A41" s="6">
        <v>89.12509381337479</v>
      </c>
      <c r="B41" s="7">
        <v>5</v>
      </c>
      <c r="C41" s="8">
        <v>0.12745098039215685</v>
      </c>
    </row>
    <row r="42" spans="1:3" ht="12.75">
      <c r="A42" s="6">
        <v>100</v>
      </c>
      <c r="B42" s="7">
        <v>4</v>
      </c>
      <c r="C42" s="8">
        <v>0.16666666666666666</v>
      </c>
    </row>
    <row r="43" spans="1:3" ht="12.75">
      <c r="A43" s="6">
        <v>112.20184543019654</v>
      </c>
      <c r="B43" s="7">
        <v>2</v>
      </c>
      <c r="C43" s="8">
        <v>0.18627450980392157</v>
      </c>
    </row>
    <row r="44" spans="1:3" ht="12.75">
      <c r="A44" s="6">
        <v>125.89254117941688</v>
      </c>
      <c r="B44" s="7">
        <v>7</v>
      </c>
      <c r="C44" s="8">
        <v>0.2549019607843137</v>
      </c>
    </row>
    <row r="45" spans="1:3" ht="12.75">
      <c r="A45" s="6">
        <v>141.25375446227565</v>
      </c>
      <c r="B45" s="7">
        <v>4</v>
      </c>
      <c r="C45" s="8">
        <v>0.29411764705882354</v>
      </c>
    </row>
    <row r="46" spans="1:3" ht="12.75">
      <c r="A46" s="6">
        <v>158.48931924611153</v>
      </c>
      <c r="B46" s="7">
        <v>8</v>
      </c>
      <c r="C46" s="8">
        <v>0.37254901960784315</v>
      </c>
    </row>
    <row r="47" spans="1:3" ht="12.75">
      <c r="A47" s="6">
        <v>177.82794100389242</v>
      </c>
      <c r="B47" s="7">
        <v>10</v>
      </c>
      <c r="C47" s="8">
        <v>0.47058823529411764</v>
      </c>
    </row>
    <row r="48" spans="1:3" ht="12.75">
      <c r="A48" s="6">
        <v>199.52623149688802</v>
      </c>
      <c r="B48" s="7">
        <v>7</v>
      </c>
      <c r="C48" s="8">
        <v>0.5392156862745098</v>
      </c>
    </row>
    <row r="49" spans="1:3" ht="12.75">
      <c r="A49" s="6">
        <v>223.87211385683392</v>
      </c>
      <c r="B49" s="7">
        <v>3</v>
      </c>
      <c r="C49" s="8">
        <v>0.5686274509803921</v>
      </c>
    </row>
    <row r="50" spans="1:3" ht="12.75">
      <c r="A50" s="6">
        <v>251.18864315095783</v>
      </c>
      <c r="B50" s="7">
        <v>6</v>
      </c>
      <c r="C50" s="8">
        <v>0.6274509803921569</v>
      </c>
    </row>
    <row r="51" spans="1:3" ht="12.75">
      <c r="A51" s="6">
        <v>281.838293126445</v>
      </c>
      <c r="B51" s="7">
        <v>7</v>
      </c>
      <c r="C51" s="8">
        <v>0.696078431372549</v>
      </c>
    </row>
    <row r="52" spans="1:3" ht="12.75">
      <c r="A52" s="6">
        <v>316.2277660168374</v>
      </c>
      <c r="B52" s="7">
        <v>4</v>
      </c>
      <c r="C52" s="8">
        <v>0.7352941176470589</v>
      </c>
    </row>
    <row r="53" spans="1:3" ht="12.75">
      <c r="A53" s="6">
        <v>354.8133892335747</v>
      </c>
      <c r="B53" s="7">
        <v>5</v>
      </c>
      <c r="C53" s="8">
        <v>0.7843137254901961</v>
      </c>
    </row>
    <row r="54" spans="1:3" ht="12.75">
      <c r="A54" s="6">
        <v>398.1071705534962</v>
      </c>
      <c r="B54" s="7">
        <v>3</v>
      </c>
      <c r="C54" s="8">
        <v>0.8137254901960784</v>
      </c>
    </row>
    <row r="55" spans="1:3" ht="12.75">
      <c r="A55" s="6">
        <v>446.6835921509617</v>
      </c>
      <c r="B55" s="7">
        <v>6</v>
      </c>
      <c r="C55" s="8">
        <v>0.8725490196078431</v>
      </c>
    </row>
    <row r="56" spans="1:3" ht="12.75">
      <c r="A56" s="6">
        <v>501.1872336272709</v>
      </c>
      <c r="B56" s="7">
        <v>3</v>
      </c>
      <c r="C56" s="8">
        <v>0.9019607843137255</v>
      </c>
    </row>
    <row r="57" spans="1:3" ht="12.75">
      <c r="A57" s="6">
        <v>562.3413251903473</v>
      </c>
      <c r="B57" s="7">
        <v>1</v>
      </c>
      <c r="C57" s="8">
        <v>0.9117647058823529</v>
      </c>
    </row>
    <row r="58" spans="1:3" ht="12.75">
      <c r="A58" s="6">
        <v>630.957344480191</v>
      </c>
      <c r="B58" s="7">
        <v>4</v>
      </c>
      <c r="C58" s="8">
        <v>0.9509803921568627</v>
      </c>
    </row>
    <row r="59" spans="1:3" ht="12.75">
      <c r="A59" s="6">
        <v>707.945784384135</v>
      </c>
      <c r="B59" s="7">
        <v>3</v>
      </c>
      <c r="C59" s="8">
        <v>0.9803921568627451</v>
      </c>
    </row>
    <row r="60" spans="1:3" ht="12.75">
      <c r="A60" s="6">
        <v>794.3282347242779</v>
      </c>
      <c r="B60" s="7">
        <v>0</v>
      </c>
      <c r="C60" s="8">
        <v>0.9803921568627451</v>
      </c>
    </row>
    <row r="61" spans="1:3" ht="12.75">
      <c r="A61" s="6">
        <v>891.250938133741</v>
      </c>
      <c r="B61" s="7">
        <v>2</v>
      </c>
      <c r="C61" s="8">
        <v>1</v>
      </c>
    </row>
    <row r="62" spans="1:3" ht="12.75">
      <c r="A62" s="6">
        <v>999.9999999999944</v>
      </c>
      <c r="B62" s="7">
        <v>0</v>
      </c>
      <c r="C62" s="8">
        <v>1</v>
      </c>
    </row>
    <row r="63" spans="1:3" ht="12.75">
      <c r="A63" s="6">
        <v>1122.0184543019566</v>
      </c>
      <c r="B63" s="7">
        <v>0</v>
      </c>
      <c r="C63" s="8">
        <v>1</v>
      </c>
    </row>
    <row r="64" spans="1:3" ht="12.75">
      <c r="A64" s="6">
        <v>1258.925411794159</v>
      </c>
      <c r="B64" s="7">
        <v>0</v>
      </c>
      <c r="C64" s="8">
        <v>1</v>
      </c>
    </row>
    <row r="65" spans="1:3" ht="13.5" thickBot="1">
      <c r="A65" s="9" t="s">
        <v>264</v>
      </c>
      <c r="B65" s="9">
        <v>0</v>
      </c>
      <c r="C65" s="1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49" sqref="D49"/>
    </sheetView>
  </sheetViews>
  <sheetFormatPr defaultColWidth="9.140625" defaultRowHeight="12.75"/>
  <cols>
    <col min="4" max="4" width="6.28125" style="0" customWidth="1"/>
  </cols>
  <sheetData>
    <row r="1" spans="1:4" ht="12.75">
      <c r="A1" s="1" t="s">
        <v>253</v>
      </c>
      <c r="B1" s="1"/>
      <c r="C1" s="1"/>
      <c r="D1" s="1" t="s">
        <v>254</v>
      </c>
    </row>
    <row r="3" spans="1:4" ht="12.75">
      <c r="A3" t="s">
        <v>4</v>
      </c>
      <c r="D3">
        <v>34</v>
      </c>
    </row>
    <row r="4" spans="1:4" ht="12.75">
      <c r="A4" t="s">
        <v>57</v>
      </c>
      <c r="D4">
        <v>31</v>
      </c>
    </row>
    <row r="5" spans="1:4" ht="12.75">
      <c r="A5" t="s">
        <v>5</v>
      </c>
      <c r="D5">
        <v>26</v>
      </c>
    </row>
    <row r="6" spans="1:4" ht="12.75">
      <c r="A6" t="s">
        <v>43</v>
      </c>
      <c r="D6">
        <v>26</v>
      </c>
    </row>
    <row r="7" spans="1:4" ht="12.75">
      <c r="A7" t="s">
        <v>6</v>
      </c>
      <c r="D7">
        <v>22</v>
      </c>
    </row>
    <row r="8" spans="1:4" ht="12.75">
      <c r="A8" t="s">
        <v>45</v>
      </c>
      <c r="D8">
        <v>11</v>
      </c>
    </row>
    <row r="9" spans="1:4" ht="12.75">
      <c r="A9" t="s">
        <v>63</v>
      </c>
      <c r="D9">
        <v>11</v>
      </c>
    </row>
    <row r="10" spans="1:4" ht="12.75">
      <c r="A10" t="s">
        <v>38</v>
      </c>
      <c r="D10">
        <v>10</v>
      </c>
    </row>
    <row r="11" spans="1:4" ht="12.75">
      <c r="A11" t="s">
        <v>44</v>
      </c>
      <c r="D11">
        <v>10</v>
      </c>
    </row>
    <row r="12" spans="1:4" ht="12.75">
      <c r="A12" t="s">
        <v>56</v>
      </c>
      <c r="D12">
        <v>9</v>
      </c>
    </row>
    <row r="13" spans="1:4" ht="12.75">
      <c r="A13" t="s">
        <v>17</v>
      </c>
      <c r="D13">
        <v>9</v>
      </c>
    </row>
    <row r="14" spans="1:4" ht="12.75">
      <c r="A14" t="s">
        <v>51</v>
      </c>
      <c r="D14">
        <v>8</v>
      </c>
    </row>
    <row r="15" spans="1:4" ht="12.75">
      <c r="A15" t="s">
        <v>74</v>
      </c>
      <c r="D15">
        <v>7</v>
      </c>
    </row>
    <row r="16" spans="1:4" ht="12.75">
      <c r="A16" t="s">
        <v>83</v>
      </c>
      <c r="D16">
        <v>7</v>
      </c>
    </row>
    <row r="17" spans="1:4" ht="12.75">
      <c r="A17" t="s">
        <v>62</v>
      </c>
      <c r="D17">
        <v>7</v>
      </c>
    </row>
    <row r="18" spans="1:4" ht="12.75">
      <c r="A18" t="s">
        <v>135</v>
      </c>
      <c r="D18">
        <v>5</v>
      </c>
    </row>
    <row r="19" spans="1:4" ht="12.75">
      <c r="A19" t="s">
        <v>108</v>
      </c>
      <c r="D19">
        <v>5</v>
      </c>
    </row>
    <row r="20" spans="1:4" ht="12.75">
      <c r="A20" t="s">
        <v>255</v>
      </c>
      <c r="D20">
        <v>5</v>
      </c>
    </row>
    <row r="21" spans="1:4" ht="12.75">
      <c r="A21" t="s">
        <v>37</v>
      </c>
      <c r="D21">
        <v>5</v>
      </c>
    </row>
    <row r="22" spans="1:4" ht="12.75">
      <c r="A22" t="s">
        <v>69</v>
      </c>
      <c r="D22">
        <v>5</v>
      </c>
    </row>
    <row r="23" spans="1:4" ht="12.75">
      <c r="A23" t="s">
        <v>111</v>
      </c>
      <c r="D23">
        <v>5</v>
      </c>
    </row>
    <row r="24" spans="1:4" ht="12.75">
      <c r="A24" t="s">
        <v>1</v>
      </c>
      <c r="D24">
        <v>5</v>
      </c>
    </row>
    <row r="25" spans="1:4" ht="12.75">
      <c r="A25" t="s">
        <v>16</v>
      </c>
      <c r="D25">
        <v>5</v>
      </c>
    </row>
    <row r="26" spans="1:4" ht="12.75">
      <c r="A26" t="s">
        <v>103</v>
      </c>
      <c r="D26">
        <v>5</v>
      </c>
    </row>
    <row r="27" spans="1:4" ht="12.75">
      <c r="A27" t="s">
        <v>53</v>
      </c>
      <c r="D27">
        <v>4</v>
      </c>
    </row>
    <row r="28" spans="1:4" ht="12.75">
      <c r="A28" t="s">
        <v>9</v>
      </c>
      <c r="D28">
        <v>4</v>
      </c>
    </row>
    <row r="29" spans="1:4" ht="12.75">
      <c r="A29" t="s">
        <v>256</v>
      </c>
      <c r="D29">
        <v>4</v>
      </c>
    </row>
    <row r="30" spans="1:4" ht="12.75">
      <c r="A30" t="s">
        <v>52</v>
      </c>
      <c r="D30">
        <v>4</v>
      </c>
    </row>
    <row r="31" spans="1:4" ht="12.75">
      <c r="A31" t="s">
        <v>11</v>
      </c>
      <c r="D31">
        <v>3</v>
      </c>
    </row>
    <row r="32" spans="1:4" ht="12.75">
      <c r="A32" t="s">
        <v>10</v>
      </c>
      <c r="D32">
        <v>3</v>
      </c>
    </row>
    <row r="33" spans="1:4" ht="12.75">
      <c r="A33" t="s">
        <v>174</v>
      </c>
      <c r="D33">
        <v>3</v>
      </c>
    </row>
    <row r="34" spans="1:4" ht="12.75">
      <c r="A34" t="s">
        <v>23</v>
      </c>
      <c r="D34">
        <v>3</v>
      </c>
    </row>
    <row r="35" spans="1:4" ht="12.75">
      <c r="A35" t="s">
        <v>119</v>
      </c>
      <c r="D35">
        <v>3</v>
      </c>
    </row>
    <row r="36" spans="1:4" ht="12.75">
      <c r="A36" t="s">
        <v>28</v>
      </c>
      <c r="D36">
        <v>3</v>
      </c>
    </row>
    <row r="37" spans="1:4" ht="12.75">
      <c r="A37" t="s">
        <v>21</v>
      </c>
      <c r="D37">
        <v>2</v>
      </c>
    </row>
    <row r="38" spans="1:4" ht="12.75">
      <c r="A38" t="s">
        <v>89</v>
      </c>
      <c r="D38">
        <v>2</v>
      </c>
    </row>
    <row r="39" spans="1:4" ht="12.75">
      <c r="A39" t="s">
        <v>22</v>
      </c>
      <c r="D39">
        <v>2</v>
      </c>
    </row>
    <row r="40" spans="1:4" ht="12.75">
      <c r="A40" t="s">
        <v>95</v>
      </c>
      <c r="D40">
        <v>2</v>
      </c>
    </row>
    <row r="41" spans="1:4" ht="12.75">
      <c r="A41" t="s">
        <v>78</v>
      </c>
      <c r="D41">
        <v>2</v>
      </c>
    </row>
    <row r="42" spans="1:4" ht="12.75">
      <c r="A42" t="s">
        <v>33</v>
      </c>
      <c r="D42">
        <v>2</v>
      </c>
    </row>
    <row r="43" spans="1:4" ht="12.75">
      <c r="A43" t="s">
        <v>145</v>
      </c>
      <c r="D43">
        <v>2</v>
      </c>
    </row>
    <row r="44" spans="1:4" ht="12.75">
      <c r="A44" t="s">
        <v>75</v>
      </c>
      <c r="D44">
        <v>2</v>
      </c>
    </row>
    <row r="45" spans="1:4" ht="12.75">
      <c r="A45" t="s">
        <v>18</v>
      </c>
      <c r="D45">
        <v>2</v>
      </c>
    </row>
    <row r="46" spans="1:4" ht="12.75">
      <c r="A46" t="s">
        <v>189</v>
      </c>
      <c r="D46">
        <v>1</v>
      </c>
    </row>
    <row r="47" spans="1:4" ht="12.75">
      <c r="A47" t="s">
        <v>48</v>
      </c>
      <c r="D47">
        <v>1</v>
      </c>
    </row>
    <row r="48" spans="1:4" ht="12.75">
      <c r="A48" t="s">
        <v>208</v>
      </c>
      <c r="D48">
        <v>1</v>
      </c>
    </row>
    <row r="49" spans="1:4" ht="12.75">
      <c r="A49" t="s">
        <v>146</v>
      </c>
      <c r="D49">
        <v>1</v>
      </c>
    </row>
    <row r="50" spans="1:4" ht="12.75">
      <c r="A50" s="1" t="s">
        <v>257</v>
      </c>
      <c r="B50" s="1"/>
      <c r="C50" s="1"/>
      <c r="D50" s="1">
        <v>329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C1" sqref="C1:F2"/>
    </sheetView>
  </sheetViews>
  <sheetFormatPr defaultColWidth="9.140625" defaultRowHeight="12.75"/>
  <cols>
    <col min="1" max="1" width="17.28125" style="0" customWidth="1"/>
    <col min="2" max="2" width="24.140625" style="0" customWidth="1"/>
    <col min="3" max="3" width="17.57421875" style="0" customWidth="1"/>
    <col min="4" max="4" width="18.421875" style="0" customWidth="1"/>
    <col min="5" max="5" width="25.57421875" style="0" customWidth="1"/>
    <col min="6" max="6" width="12.8515625" style="14" customWidth="1"/>
    <col min="7" max="7" width="16.7109375" style="0" customWidth="1"/>
  </cols>
  <sheetData>
    <row r="1" spans="1:7" ht="12.75">
      <c r="A1" s="1" t="s">
        <v>238</v>
      </c>
      <c r="B1" s="1" t="s">
        <v>242</v>
      </c>
      <c r="C1" s="1" t="s">
        <v>245</v>
      </c>
      <c r="D1" s="1" t="s">
        <v>245</v>
      </c>
      <c r="E1" s="1" t="s">
        <v>252</v>
      </c>
      <c r="F1" s="15" t="s">
        <v>288</v>
      </c>
      <c r="G1" s="1" t="s">
        <v>289</v>
      </c>
    </row>
    <row r="2" spans="1:10" ht="12.75">
      <c r="A2" s="1"/>
      <c r="B2" s="1"/>
      <c r="C2" s="1" t="s">
        <v>287</v>
      </c>
      <c r="D2" s="1" t="s">
        <v>293</v>
      </c>
      <c r="E2" s="1"/>
      <c r="F2" s="15"/>
      <c r="G2" s="1"/>
      <c r="I2" t="s">
        <v>262</v>
      </c>
      <c r="J2">
        <f>25</f>
        <v>25</v>
      </c>
    </row>
    <row r="3" spans="1:9" ht="12.75">
      <c r="A3" s="12" t="s">
        <v>204</v>
      </c>
      <c r="B3" s="12" t="s">
        <v>205</v>
      </c>
      <c r="C3" s="12">
        <v>12.2644950214382</v>
      </c>
      <c r="D3" s="2">
        <v>416.682645045046</v>
      </c>
      <c r="F3" s="14">
        <f aca="true" t="shared" si="0" ref="F3:F34">D3-C3</f>
        <v>404.4181500236078</v>
      </c>
      <c r="G3" t="s">
        <v>290</v>
      </c>
      <c r="I3">
        <f>-325</f>
        <v>-325</v>
      </c>
    </row>
    <row r="4" spans="1:9" ht="12.75">
      <c r="A4" s="12" t="s">
        <v>221</v>
      </c>
      <c r="B4" s="12" t="s">
        <v>222</v>
      </c>
      <c r="C4" s="12">
        <v>39.2305614492903</v>
      </c>
      <c r="D4" s="2">
        <v>272.889522704023</v>
      </c>
      <c r="F4" s="14">
        <f t="shared" si="0"/>
        <v>233.65896125473273</v>
      </c>
      <c r="G4" t="s">
        <v>291</v>
      </c>
      <c r="I4">
        <f>I3+J$2</f>
        <v>-300</v>
      </c>
    </row>
    <row r="5" spans="1:9" ht="12.75">
      <c r="A5" s="12" t="s">
        <v>126</v>
      </c>
      <c r="B5" s="12" t="s">
        <v>127</v>
      </c>
      <c r="C5" s="12">
        <v>62.1023862583775</v>
      </c>
      <c r="D5" s="3">
        <v>625.508957375396</v>
      </c>
      <c r="F5" s="14">
        <f t="shared" si="0"/>
        <v>563.4065711170185</v>
      </c>
      <c r="G5" t="s">
        <v>290</v>
      </c>
      <c r="I5">
        <f aca="true" t="shared" si="1" ref="I5:I52">I4+J$2</f>
        <v>-275</v>
      </c>
    </row>
    <row r="6" spans="1:9" ht="12.75">
      <c r="A6" s="12" t="s">
        <v>157</v>
      </c>
      <c r="B6" s="12" t="s">
        <v>158</v>
      </c>
      <c r="C6" s="12">
        <v>65.0030636253372</v>
      </c>
      <c r="D6" s="2">
        <v>65.0030636253372</v>
      </c>
      <c r="F6" s="14">
        <f t="shared" si="0"/>
        <v>0</v>
      </c>
      <c r="G6" t="s">
        <v>290</v>
      </c>
      <c r="I6">
        <f t="shared" si="1"/>
        <v>-250</v>
      </c>
    </row>
    <row r="7" spans="1:9" ht="12.75">
      <c r="A7" s="12" t="s">
        <v>159</v>
      </c>
      <c r="B7" s="12" t="s">
        <v>160</v>
      </c>
      <c r="C7" s="12">
        <v>67.5603278282273</v>
      </c>
      <c r="D7" s="2">
        <v>67.5603278282273</v>
      </c>
      <c r="F7" s="14">
        <f t="shared" si="0"/>
        <v>0</v>
      </c>
      <c r="G7" t="s">
        <v>290</v>
      </c>
      <c r="I7">
        <f t="shared" si="1"/>
        <v>-225</v>
      </c>
    </row>
    <row r="8" spans="1:9" ht="12.75">
      <c r="A8" s="12" t="s">
        <v>141</v>
      </c>
      <c r="B8" s="12" t="s">
        <v>142</v>
      </c>
      <c r="C8" s="12">
        <v>74.9203973241848</v>
      </c>
      <c r="D8" s="2">
        <v>197.180350038641</v>
      </c>
      <c r="F8" s="14">
        <f t="shared" si="0"/>
        <v>122.25995271445619</v>
      </c>
      <c r="G8" t="s">
        <v>290</v>
      </c>
      <c r="I8">
        <f t="shared" si="1"/>
        <v>-200</v>
      </c>
    </row>
    <row r="9" spans="1:9" ht="12.75">
      <c r="A9" s="12" t="s">
        <v>168</v>
      </c>
      <c r="B9" s="12" t="s">
        <v>169</v>
      </c>
      <c r="C9" s="12">
        <v>74.9248229469283</v>
      </c>
      <c r="D9" s="2">
        <v>283.216697740382</v>
      </c>
      <c r="F9" s="14">
        <f t="shared" si="0"/>
        <v>208.2918747934537</v>
      </c>
      <c r="G9" t="s">
        <v>291</v>
      </c>
      <c r="I9">
        <f t="shared" si="1"/>
        <v>-175</v>
      </c>
    </row>
    <row r="10" spans="1:9" ht="12.75">
      <c r="A10" s="12" t="s">
        <v>39</v>
      </c>
      <c r="B10" s="12" t="s">
        <v>40</v>
      </c>
      <c r="C10" s="12">
        <v>83.3586750169198</v>
      </c>
      <c r="D10" s="2">
        <v>83.3586750169198</v>
      </c>
      <c r="F10" s="14">
        <f t="shared" si="0"/>
        <v>0</v>
      </c>
      <c r="G10" t="s">
        <v>291</v>
      </c>
      <c r="I10">
        <f t="shared" si="1"/>
        <v>-150</v>
      </c>
    </row>
    <row r="11" spans="1:9" ht="12.75">
      <c r="A11" s="12" t="s">
        <v>233</v>
      </c>
      <c r="B11" s="12" t="s">
        <v>234</v>
      </c>
      <c r="C11" s="12">
        <v>87.0663605568741</v>
      </c>
      <c r="D11" s="2">
        <v>126.663929505447</v>
      </c>
      <c r="F11" s="14">
        <f t="shared" si="0"/>
        <v>39.5975689485729</v>
      </c>
      <c r="G11" t="s">
        <v>291</v>
      </c>
      <c r="I11">
        <f t="shared" si="1"/>
        <v>-125</v>
      </c>
    </row>
    <row r="12" spans="1:9" ht="12.75">
      <c r="A12" s="12" t="s">
        <v>54</v>
      </c>
      <c r="B12" s="12" t="s">
        <v>194</v>
      </c>
      <c r="C12" s="12">
        <v>87.187933810573</v>
      </c>
      <c r="D12" s="2">
        <v>40.334150788934</v>
      </c>
      <c r="F12" s="14">
        <f t="shared" si="0"/>
        <v>-46.853783021639</v>
      </c>
      <c r="G12" t="s">
        <v>290</v>
      </c>
      <c r="I12">
        <f t="shared" si="1"/>
        <v>-100</v>
      </c>
    </row>
    <row r="13" spans="1:9" ht="12.75">
      <c r="A13" s="12" t="s">
        <v>35</v>
      </c>
      <c r="B13" s="12" t="s">
        <v>185</v>
      </c>
      <c r="C13" s="12">
        <v>87.3246533990822</v>
      </c>
      <c r="D13" s="3">
        <v>960.145400765602</v>
      </c>
      <c r="F13" s="14">
        <f t="shared" si="0"/>
        <v>872.8207473665198</v>
      </c>
      <c r="G13" t="s">
        <v>291</v>
      </c>
      <c r="I13">
        <f t="shared" si="1"/>
        <v>-75</v>
      </c>
    </row>
    <row r="14" spans="1:9" ht="12.75">
      <c r="A14" s="12" t="s">
        <v>195</v>
      </c>
      <c r="B14" s="12" t="s">
        <v>196</v>
      </c>
      <c r="C14" s="12">
        <v>88.2204178390739</v>
      </c>
      <c r="D14" s="3">
        <v>931.828550449963</v>
      </c>
      <c r="F14" s="14">
        <f t="shared" si="0"/>
        <v>843.6081326108891</v>
      </c>
      <c r="G14" t="s">
        <v>291</v>
      </c>
      <c r="I14">
        <f t="shared" si="1"/>
        <v>-50</v>
      </c>
    </row>
    <row r="15" spans="1:9" ht="12.75">
      <c r="A15" s="12" t="s">
        <v>58</v>
      </c>
      <c r="B15" s="12" t="s">
        <v>59</v>
      </c>
      <c r="C15" s="12">
        <v>90.6610365325058</v>
      </c>
      <c r="D15" s="2">
        <v>90.6610365325058</v>
      </c>
      <c r="F15" s="14">
        <f t="shared" si="0"/>
        <v>0</v>
      </c>
      <c r="G15" t="s">
        <v>291</v>
      </c>
      <c r="I15">
        <f t="shared" si="1"/>
        <v>-25</v>
      </c>
    </row>
    <row r="16" spans="1:9" ht="12.75">
      <c r="A16" s="12" t="s">
        <v>143</v>
      </c>
      <c r="B16" s="12" t="s">
        <v>144</v>
      </c>
      <c r="C16" s="12">
        <v>91.1334114883477</v>
      </c>
      <c r="D16" s="2">
        <v>91.1334114883477</v>
      </c>
      <c r="F16" s="14">
        <f t="shared" si="0"/>
        <v>0</v>
      </c>
      <c r="G16" t="s">
        <v>291</v>
      </c>
      <c r="I16">
        <f t="shared" si="1"/>
        <v>0</v>
      </c>
    </row>
    <row r="17" spans="1:9" ht="12.75">
      <c r="A17" s="12" t="s">
        <v>81</v>
      </c>
      <c r="B17" s="12" t="s">
        <v>82</v>
      </c>
      <c r="C17" s="12">
        <v>95.0733561754127</v>
      </c>
      <c r="D17" s="2">
        <v>119.573877769209</v>
      </c>
      <c r="F17" s="14">
        <f t="shared" si="0"/>
        <v>24.500521593796307</v>
      </c>
      <c r="G17" t="s">
        <v>290</v>
      </c>
      <c r="I17">
        <f t="shared" si="1"/>
        <v>25</v>
      </c>
    </row>
    <row r="18" spans="1:9" ht="12.75">
      <c r="A18" s="12" t="s">
        <v>67</v>
      </c>
      <c r="B18" s="12" t="s">
        <v>68</v>
      </c>
      <c r="C18" s="12">
        <v>98.1294914776645</v>
      </c>
      <c r="D18" s="2">
        <v>98.1294914776645</v>
      </c>
      <c r="F18" s="14">
        <f t="shared" si="0"/>
        <v>0</v>
      </c>
      <c r="G18" t="s">
        <v>290</v>
      </c>
      <c r="I18">
        <f t="shared" si="1"/>
        <v>50</v>
      </c>
    </row>
    <row r="19" spans="1:9" ht="12.75">
      <c r="A19" s="12" t="s">
        <v>34</v>
      </c>
      <c r="B19" s="12" t="s">
        <v>227</v>
      </c>
      <c r="C19" s="12">
        <v>103.708208828032</v>
      </c>
      <c r="D19" s="2">
        <v>21.6580481512152</v>
      </c>
      <c r="F19" s="14">
        <f t="shared" si="0"/>
        <v>-82.0501606768168</v>
      </c>
      <c r="G19" t="s">
        <v>291</v>
      </c>
      <c r="I19">
        <f t="shared" si="1"/>
        <v>75</v>
      </c>
    </row>
    <row r="20" spans="1:9" ht="12.75">
      <c r="A20" s="12" t="s">
        <v>87</v>
      </c>
      <c r="B20" s="12" t="s">
        <v>88</v>
      </c>
      <c r="C20" s="12">
        <v>112.007037889544</v>
      </c>
      <c r="D20" s="2">
        <v>112.007037889544</v>
      </c>
      <c r="F20" s="14">
        <f t="shared" si="0"/>
        <v>0</v>
      </c>
      <c r="G20" t="s">
        <v>291</v>
      </c>
      <c r="I20">
        <f t="shared" si="1"/>
        <v>100</v>
      </c>
    </row>
    <row r="21" spans="1:9" ht="12.75">
      <c r="A21" s="12" t="s">
        <v>12</v>
      </c>
      <c r="B21" s="12" t="s">
        <v>153</v>
      </c>
      <c r="C21" s="12">
        <v>114.397401662588</v>
      </c>
      <c r="D21" s="2">
        <v>114.397401662588</v>
      </c>
      <c r="F21" s="14">
        <f t="shared" si="0"/>
        <v>0</v>
      </c>
      <c r="G21" t="s">
        <v>290</v>
      </c>
      <c r="I21">
        <f t="shared" si="1"/>
        <v>125</v>
      </c>
    </row>
    <row r="22" spans="1:9" ht="12.75">
      <c r="A22" s="12" t="s">
        <v>123</v>
      </c>
      <c r="B22" s="12" t="s">
        <v>167</v>
      </c>
      <c r="C22" s="12">
        <v>114.410589883887</v>
      </c>
      <c r="D22" s="2">
        <v>70.2595132004498</v>
      </c>
      <c r="F22" s="14">
        <f t="shared" si="0"/>
        <v>-44.151076683437196</v>
      </c>
      <c r="G22" t="s">
        <v>291</v>
      </c>
      <c r="I22">
        <f t="shared" si="1"/>
        <v>150</v>
      </c>
    </row>
    <row r="23" spans="1:9" ht="12.75">
      <c r="A23" s="12" t="s">
        <v>213</v>
      </c>
      <c r="B23" s="12" t="s">
        <v>214</v>
      </c>
      <c r="C23" s="12">
        <v>117.585335970672</v>
      </c>
      <c r="D23" s="2">
        <v>117.585335970672</v>
      </c>
      <c r="F23" s="14">
        <f t="shared" si="0"/>
        <v>0</v>
      </c>
      <c r="G23" t="s">
        <v>291</v>
      </c>
      <c r="I23">
        <f t="shared" si="1"/>
        <v>175</v>
      </c>
    </row>
    <row r="24" spans="1:9" ht="12.75">
      <c r="A24" s="12" t="s">
        <v>13</v>
      </c>
      <c r="B24" s="12" t="s">
        <v>47</v>
      </c>
      <c r="C24" s="12">
        <v>117.585335970672</v>
      </c>
      <c r="D24" s="2">
        <v>117.585335970672</v>
      </c>
      <c r="F24" s="14">
        <f t="shared" si="0"/>
        <v>0</v>
      </c>
      <c r="G24" t="s">
        <v>291</v>
      </c>
      <c r="I24">
        <f t="shared" si="1"/>
        <v>200</v>
      </c>
    </row>
    <row r="25" spans="1:9" ht="12.75">
      <c r="A25" s="12" t="s">
        <v>81</v>
      </c>
      <c r="B25" s="12" t="s">
        <v>82</v>
      </c>
      <c r="C25" s="12">
        <v>119.573877769209</v>
      </c>
      <c r="D25" s="2">
        <v>119.573877769209</v>
      </c>
      <c r="F25" s="14">
        <f t="shared" si="0"/>
        <v>0</v>
      </c>
      <c r="G25" t="s">
        <v>290</v>
      </c>
      <c r="I25">
        <f t="shared" si="1"/>
        <v>225</v>
      </c>
    </row>
    <row r="26" spans="1:9" ht="12.75">
      <c r="A26" s="12" t="s">
        <v>139</v>
      </c>
      <c r="B26" s="12" t="s">
        <v>140</v>
      </c>
      <c r="C26" s="12">
        <v>119.582582930404</v>
      </c>
      <c r="D26" s="3">
        <v>566.278951629769</v>
      </c>
      <c r="F26" s="14">
        <f t="shared" si="0"/>
        <v>446.69636869936505</v>
      </c>
      <c r="G26" t="s">
        <v>291</v>
      </c>
      <c r="I26">
        <f t="shared" si="1"/>
        <v>250</v>
      </c>
    </row>
    <row r="27" spans="1:9" ht="12.75">
      <c r="A27" s="12" t="s">
        <v>149</v>
      </c>
      <c r="B27" s="12" t="s">
        <v>150</v>
      </c>
      <c r="C27" s="12">
        <v>120.488637033673</v>
      </c>
      <c r="D27" s="2">
        <v>120.488637033673</v>
      </c>
      <c r="F27" s="14">
        <f t="shared" si="0"/>
        <v>0</v>
      </c>
      <c r="G27" t="s">
        <v>291</v>
      </c>
      <c r="I27">
        <f t="shared" si="1"/>
        <v>275</v>
      </c>
    </row>
    <row r="28" spans="1:9" ht="12.75">
      <c r="A28" s="12" t="s">
        <v>192</v>
      </c>
      <c r="B28" s="12" t="s">
        <v>193</v>
      </c>
      <c r="C28" s="12">
        <v>126.048525645807</v>
      </c>
      <c r="D28" s="2">
        <v>126.048525645807</v>
      </c>
      <c r="F28" s="14">
        <f t="shared" si="0"/>
        <v>0</v>
      </c>
      <c r="G28" t="s">
        <v>290</v>
      </c>
      <c r="I28">
        <f t="shared" si="1"/>
        <v>300</v>
      </c>
    </row>
    <row r="29" spans="1:9" ht="12.75">
      <c r="A29" s="12" t="s">
        <v>7</v>
      </c>
      <c r="B29" s="12" t="s">
        <v>8</v>
      </c>
      <c r="C29" s="12">
        <v>126.291555325824</v>
      </c>
      <c r="D29" s="2">
        <v>434.563599428071</v>
      </c>
      <c r="F29" s="14">
        <f t="shared" si="0"/>
        <v>308.272044102247</v>
      </c>
      <c r="G29" t="s">
        <v>291</v>
      </c>
      <c r="I29">
        <f t="shared" si="1"/>
        <v>325</v>
      </c>
    </row>
    <row r="30" spans="1:9" ht="12.75">
      <c r="A30" s="12" t="s">
        <v>76</v>
      </c>
      <c r="B30" s="12" t="s">
        <v>77</v>
      </c>
      <c r="C30" s="12">
        <v>134.371035064399</v>
      </c>
      <c r="D30" s="2">
        <v>52.663962857058</v>
      </c>
      <c r="F30" s="14">
        <f t="shared" si="0"/>
        <v>-81.70707220734099</v>
      </c>
      <c r="G30" t="s">
        <v>291</v>
      </c>
      <c r="I30">
        <f t="shared" si="1"/>
        <v>350</v>
      </c>
    </row>
    <row r="31" spans="1:9" ht="12.75">
      <c r="A31" s="12" t="s">
        <v>187</v>
      </c>
      <c r="B31" s="12" t="s">
        <v>188</v>
      </c>
      <c r="C31" s="12">
        <v>138.147476763658</v>
      </c>
      <c r="D31" s="2">
        <v>170.933193770895</v>
      </c>
      <c r="F31" s="14">
        <f t="shared" si="0"/>
        <v>32.785717007237</v>
      </c>
      <c r="G31" t="s">
        <v>291</v>
      </c>
      <c r="I31">
        <f t="shared" si="1"/>
        <v>375</v>
      </c>
    </row>
    <row r="32" spans="1:9" ht="12.75">
      <c r="A32" s="12" t="s">
        <v>136</v>
      </c>
      <c r="B32" s="12" t="s">
        <v>137</v>
      </c>
      <c r="C32" s="12">
        <v>141.671987303788</v>
      </c>
      <c r="D32" s="2">
        <v>160.676503739526</v>
      </c>
      <c r="F32" s="14">
        <f t="shared" si="0"/>
        <v>19.004516435737997</v>
      </c>
      <c r="G32" t="s">
        <v>291</v>
      </c>
      <c r="I32">
        <f t="shared" si="1"/>
        <v>400</v>
      </c>
    </row>
    <row r="33" spans="1:9" ht="12.75">
      <c r="A33" s="12" t="s">
        <v>165</v>
      </c>
      <c r="B33" s="12" t="s">
        <v>166</v>
      </c>
      <c r="C33" s="12">
        <v>144.436188231675</v>
      </c>
      <c r="D33" s="2">
        <v>30.5931936446333</v>
      </c>
      <c r="F33" s="14">
        <f t="shared" si="0"/>
        <v>-113.8429945870417</v>
      </c>
      <c r="G33" t="s">
        <v>290</v>
      </c>
      <c r="I33">
        <f t="shared" si="1"/>
        <v>425</v>
      </c>
    </row>
    <row r="34" spans="1:9" ht="12.75">
      <c r="A34" s="12" t="s">
        <v>112</v>
      </c>
      <c r="B34" s="12" t="s">
        <v>113</v>
      </c>
      <c r="C34" s="12">
        <v>145.615568272423</v>
      </c>
      <c r="D34" s="2">
        <v>48.1330300105056</v>
      </c>
      <c r="F34" s="14">
        <f t="shared" si="0"/>
        <v>-97.4825382619174</v>
      </c>
      <c r="G34" t="s">
        <v>290</v>
      </c>
      <c r="I34">
        <f t="shared" si="1"/>
        <v>450</v>
      </c>
    </row>
    <row r="35" spans="1:9" ht="12.75">
      <c r="A35" s="12" t="s">
        <v>92</v>
      </c>
      <c r="B35" s="12" t="s">
        <v>125</v>
      </c>
      <c r="C35" s="12">
        <v>148.109103808082</v>
      </c>
      <c r="D35" s="2">
        <v>148.109103808082</v>
      </c>
      <c r="F35" s="14">
        <f aca="true" t="shared" si="2" ref="F35:F66">D35-C35</f>
        <v>0</v>
      </c>
      <c r="G35" t="s">
        <v>291</v>
      </c>
      <c r="I35">
        <f t="shared" si="1"/>
        <v>475</v>
      </c>
    </row>
    <row r="36" spans="1:9" ht="12.75">
      <c r="A36" s="12" t="s">
        <v>106</v>
      </c>
      <c r="B36" s="12" t="s">
        <v>107</v>
      </c>
      <c r="C36" s="12">
        <v>150.211793593502</v>
      </c>
      <c r="D36" s="2">
        <v>383.636110736977</v>
      </c>
      <c r="F36" s="14">
        <f t="shared" si="2"/>
        <v>233.424317143475</v>
      </c>
      <c r="G36" t="s">
        <v>291</v>
      </c>
      <c r="I36">
        <f t="shared" si="1"/>
        <v>500</v>
      </c>
    </row>
    <row r="37" spans="1:9" ht="12.75">
      <c r="A37" s="12" t="s">
        <v>106</v>
      </c>
      <c r="B37" s="12" t="s">
        <v>161</v>
      </c>
      <c r="C37" s="12">
        <v>150.211793593502</v>
      </c>
      <c r="D37" s="2">
        <v>411.705379830637</v>
      </c>
      <c r="F37" s="14">
        <f t="shared" si="2"/>
        <v>261.493586237135</v>
      </c>
      <c r="G37" t="s">
        <v>291</v>
      </c>
      <c r="I37">
        <f t="shared" si="1"/>
        <v>525</v>
      </c>
    </row>
    <row r="38" spans="1:9" ht="12.75">
      <c r="A38" s="12" t="s">
        <v>49</v>
      </c>
      <c r="B38" s="12" t="s">
        <v>50</v>
      </c>
      <c r="C38" s="12">
        <v>150.662299396514</v>
      </c>
      <c r="D38" s="2">
        <v>217.528071645579</v>
      </c>
      <c r="F38" s="14">
        <f t="shared" si="2"/>
        <v>66.865772249065</v>
      </c>
      <c r="G38" t="s">
        <v>291</v>
      </c>
      <c r="I38">
        <f t="shared" si="1"/>
        <v>550</v>
      </c>
    </row>
    <row r="39" spans="1:9" ht="12.75">
      <c r="A39" s="12" t="s">
        <v>197</v>
      </c>
      <c r="B39" s="12" t="s">
        <v>198</v>
      </c>
      <c r="C39" s="12">
        <v>155.982748832981</v>
      </c>
      <c r="D39" s="2">
        <v>91.4989509246913</v>
      </c>
      <c r="F39" s="14">
        <f t="shared" si="2"/>
        <v>-64.4837979082897</v>
      </c>
      <c r="G39" t="s">
        <v>291</v>
      </c>
      <c r="I39">
        <f t="shared" si="1"/>
        <v>575</v>
      </c>
    </row>
    <row r="40" spans="1:9" ht="12.75">
      <c r="A40" s="12" t="s">
        <v>31</v>
      </c>
      <c r="B40" s="12" t="s">
        <v>32</v>
      </c>
      <c r="C40" s="12">
        <v>159.336254273196</v>
      </c>
      <c r="D40" s="2">
        <v>141.015637637</v>
      </c>
      <c r="F40" s="14">
        <f t="shared" si="2"/>
        <v>-18.320616636196007</v>
      </c>
      <c r="G40" t="s">
        <v>291</v>
      </c>
      <c r="I40">
        <f t="shared" si="1"/>
        <v>600</v>
      </c>
    </row>
    <row r="41" spans="1:9" ht="12.75">
      <c r="A41" s="12" t="s">
        <v>136</v>
      </c>
      <c r="B41" s="12" t="s">
        <v>137</v>
      </c>
      <c r="C41" s="12">
        <v>160.676503739526</v>
      </c>
      <c r="D41" s="2">
        <v>160.676503739526</v>
      </c>
      <c r="F41" s="14">
        <f t="shared" si="2"/>
        <v>0</v>
      </c>
      <c r="G41" t="s">
        <v>291</v>
      </c>
      <c r="I41">
        <f t="shared" si="1"/>
        <v>625</v>
      </c>
    </row>
    <row r="42" spans="1:9" ht="12.75">
      <c r="A42" s="12" t="s">
        <v>13</v>
      </c>
      <c r="B42" s="12" t="s">
        <v>15</v>
      </c>
      <c r="C42" s="12">
        <v>164.780421609275</v>
      </c>
      <c r="D42" s="2">
        <v>119.42993111244</v>
      </c>
      <c r="F42" s="14">
        <f t="shared" si="2"/>
        <v>-45.35049049683501</v>
      </c>
      <c r="G42" t="s">
        <v>291</v>
      </c>
      <c r="I42">
        <f t="shared" si="1"/>
        <v>650</v>
      </c>
    </row>
    <row r="43" spans="1:9" ht="12.75">
      <c r="A43" s="12" t="s">
        <v>109</v>
      </c>
      <c r="B43" s="12" t="s">
        <v>110</v>
      </c>
      <c r="C43" s="12">
        <v>165.746802410223</v>
      </c>
      <c r="D43" s="2">
        <v>247.408636601627</v>
      </c>
      <c r="F43" s="14">
        <f t="shared" si="2"/>
        <v>81.66183419140398</v>
      </c>
      <c r="G43" t="s">
        <v>291</v>
      </c>
      <c r="I43">
        <f t="shared" si="1"/>
        <v>675</v>
      </c>
    </row>
    <row r="44" spans="1:9" ht="12.75">
      <c r="A44" s="12" t="s">
        <v>179</v>
      </c>
      <c r="B44" s="12" t="s">
        <v>180</v>
      </c>
      <c r="C44" s="12">
        <v>166.792689150051</v>
      </c>
      <c r="D44" s="2">
        <v>92.4767266568829</v>
      </c>
      <c r="F44" s="14">
        <f t="shared" si="2"/>
        <v>-74.31596249316809</v>
      </c>
      <c r="G44" t="s">
        <v>291</v>
      </c>
      <c r="I44">
        <f t="shared" si="1"/>
        <v>700</v>
      </c>
    </row>
    <row r="45" spans="1:9" ht="12.75">
      <c r="A45" s="12" t="s">
        <v>92</v>
      </c>
      <c r="B45" s="12" t="s">
        <v>125</v>
      </c>
      <c r="C45" s="12">
        <v>166.976094028134</v>
      </c>
      <c r="D45" s="2">
        <v>148.109103808082</v>
      </c>
      <c r="F45" s="14">
        <f t="shared" si="2"/>
        <v>-18.866990220052003</v>
      </c>
      <c r="G45" t="s">
        <v>291</v>
      </c>
      <c r="I45">
        <f t="shared" si="1"/>
        <v>725</v>
      </c>
    </row>
    <row r="46" spans="1:9" ht="12.75">
      <c r="A46" s="12" t="s">
        <v>230</v>
      </c>
      <c r="B46" s="12" t="s">
        <v>231</v>
      </c>
      <c r="C46" s="12">
        <v>169.495384198219</v>
      </c>
      <c r="D46" s="2">
        <v>281.131172756947</v>
      </c>
      <c r="F46" s="14">
        <f t="shared" si="2"/>
        <v>111.63578855872802</v>
      </c>
      <c r="G46" t="s">
        <v>290</v>
      </c>
      <c r="I46">
        <f t="shared" si="1"/>
        <v>750</v>
      </c>
    </row>
    <row r="47" spans="1:9" ht="12.75">
      <c r="A47" s="12" t="s">
        <v>201</v>
      </c>
      <c r="B47" s="12" t="s">
        <v>202</v>
      </c>
      <c r="C47" s="12">
        <v>169.999382810981</v>
      </c>
      <c r="D47" s="3">
        <v>765.43715744093</v>
      </c>
      <c r="F47" s="14">
        <f t="shared" si="2"/>
        <v>595.437774629949</v>
      </c>
      <c r="G47" t="s">
        <v>291</v>
      </c>
      <c r="I47">
        <f t="shared" si="1"/>
        <v>775</v>
      </c>
    </row>
    <row r="48" spans="1:9" ht="12.75">
      <c r="A48" s="12" t="s">
        <v>211</v>
      </c>
      <c r="B48" s="12" t="s">
        <v>212</v>
      </c>
      <c r="C48" s="12">
        <v>172.057124127121</v>
      </c>
      <c r="D48" s="2">
        <v>40.2851059777615</v>
      </c>
      <c r="F48" s="14">
        <f t="shared" si="2"/>
        <v>-131.7720181493595</v>
      </c>
      <c r="G48" t="s">
        <v>291</v>
      </c>
      <c r="I48">
        <f t="shared" si="1"/>
        <v>800</v>
      </c>
    </row>
    <row r="49" spans="1:9" ht="12.75">
      <c r="A49" s="12" t="s">
        <v>19</v>
      </c>
      <c r="B49" s="12" t="s">
        <v>186</v>
      </c>
      <c r="C49" s="12">
        <v>172.818754452523</v>
      </c>
      <c r="D49" s="3">
        <v>668.243299828299</v>
      </c>
      <c r="F49" s="14">
        <f t="shared" si="2"/>
        <v>495.424545375776</v>
      </c>
      <c r="G49" t="s">
        <v>291</v>
      </c>
      <c r="I49">
        <f t="shared" si="1"/>
        <v>825</v>
      </c>
    </row>
    <row r="50" spans="1:9" ht="12.75">
      <c r="A50" s="12" t="s">
        <v>101</v>
      </c>
      <c r="B50" s="12" t="s">
        <v>200</v>
      </c>
      <c r="C50" s="12">
        <v>182.342967411998</v>
      </c>
      <c r="D50" s="2">
        <v>133.400128319574</v>
      </c>
      <c r="F50" s="14">
        <f t="shared" si="2"/>
        <v>-48.94283909242398</v>
      </c>
      <c r="G50" t="s">
        <v>291</v>
      </c>
      <c r="I50">
        <f t="shared" si="1"/>
        <v>850</v>
      </c>
    </row>
    <row r="51" spans="1:9" ht="12.75">
      <c r="A51" s="12" t="s">
        <v>120</v>
      </c>
      <c r="B51" s="12" t="s">
        <v>130</v>
      </c>
      <c r="C51" s="12">
        <v>183.067202939659</v>
      </c>
      <c r="D51" s="3">
        <v>518.597397754622</v>
      </c>
      <c r="F51" s="14">
        <f t="shared" si="2"/>
        <v>335.53019481496295</v>
      </c>
      <c r="G51" t="s">
        <v>291</v>
      </c>
      <c r="I51">
        <f t="shared" si="1"/>
        <v>875</v>
      </c>
    </row>
    <row r="52" spans="1:9" ht="12.75">
      <c r="A52" s="12" t="s">
        <v>104</v>
      </c>
      <c r="B52" s="12" t="s">
        <v>105</v>
      </c>
      <c r="C52" s="12">
        <v>183.285053361063</v>
      </c>
      <c r="D52" s="2">
        <v>144.571909256022</v>
      </c>
      <c r="F52" s="14">
        <f t="shared" si="2"/>
        <v>-38.71314410504101</v>
      </c>
      <c r="G52" t="s">
        <v>290</v>
      </c>
      <c r="I52">
        <f t="shared" si="1"/>
        <v>900</v>
      </c>
    </row>
    <row r="53" spans="1:7" ht="12.75">
      <c r="A53" s="12" t="s">
        <v>206</v>
      </c>
      <c r="B53" s="12" t="s">
        <v>207</v>
      </c>
      <c r="C53" s="12">
        <v>187.892435162209</v>
      </c>
      <c r="D53" s="2">
        <v>187.892435162209</v>
      </c>
      <c r="F53" s="14">
        <f t="shared" si="2"/>
        <v>0</v>
      </c>
      <c r="G53" t="s">
        <v>291</v>
      </c>
    </row>
    <row r="54" spans="1:7" ht="12.75">
      <c r="A54" s="12" t="s">
        <v>72</v>
      </c>
      <c r="B54" s="12" t="s">
        <v>73</v>
      </c>
      <c r="C54" s="12">
        <v>190.635841116209</v>
      </c>
      <c r="D54" s="2">
        <v>108.250383306221</v>
      </c>
      <c r="F54" s="14">
        <f t="shared" si="2"/>
        <v>-82.38545780998801</v>
      </c>
      <c r="G54" t="s">
        <v>290</v>
      </c>
    </row>
    <row r="55" spans="1:7" ht="12.75">
      <c r="A55" s="12" t="s">
        <v>7</v>
      </c>
      <c r="B55" s="12" t="s">
        <v>8</v>
      </c>
      <c r="C55" s="12">
        <v>190.668099675751</v>
      </c>
      <c r="D55" s="2">
        <v>434.563599428071</v>
      </c>
      <c r="F55" s="14">
        <f t="shared" si="2"/>
        <v>243.89549975231998</v>
      </c>
      <c r="G55" t="s">
        <v>290</v>
      </c>
    </row>
    <row r="56" spans="1:7" ht="12.75">
      <c r="A56" s="12" t="s">
        <v>90</v>
      </c>
      <c r="B56" s="12" t="s">
        <v>91</v>
      </c>
      <c r="C56" s="12">
        <v>191.155557440549</v>
      </c>
      <c r="D56" s="3">
        <v>727.957414449074</v>
      </c>
      <c r="F56" s="14">
        <f t="shared" si="2"/>
        <v>536.8018570085251</v>
      </c>
      <c r="G56" t="s">
        <v>291</v>
      </c>
    </row>
    <row r="57" spans="1:7" ht="12.75">
      <c r="A57" s="12" t="s">
        <v>147</v>
      </c>
      <c r="B57" s="12" t="s">
        <v>199</v>
      </c>
      <c r="C57" s="12">
        <v>212.833638515365</v>
      </c>
      <c r="D57" s="2">
        <v>138.55668855546</v>
      </c>
      <c r="F57" s="14">
        <f t="shared" si="2"/>
        <v>-74.27694995990501</v>
      </c>
      <c r="G57" t="s">
        <v>290</v>
      </c>
    </row>
    <row r="58" spans="1:7" ht="12.75">
      <c r="A58" s="12" t="s">
        <v>147</v>
      </c>
      <c r="B58" s="12" t="s">
        <v>148</v>
      </c>
      <c r="C58" s="12">
        <v>215.696602314773</v>
      </c>
      <c r="D58" s="2">
        <v>134.126283857338</v>
      </c>
      <c r="F58" s="14">
        <f t="shared" si="2"/>
        <v>-81.57031845743501</v>
      </c>
      <c r="G58" t="s">
        <v>290</v>
      </c>
    </row>
    <row r="59" spans="1:7" ht="12.75">
      <c r="A59" s="12" t="s">
        <v>97</v>
      </c>
      <c r="B59" s="12" t="s">
        <v>98</v>
      </c>
      <c r="C59" s="12">
        <v>223.565046300239</v>
      </c>
      <c r="D59" s="2">
        <v>329.239825414788</v>
      </c>
      <c r="F59" s="14">
        <f t="shared" si="2"/>
        <v>105.67477911454901</v>
      </c>
      <c r="G59" t="s">
        <v>290</v>
      </c>
    </row>
    <row r="60" spans="1:7" ht="12.75">
      <c r="A60" s="12" t="s">
        <v>197</v>
      </c>
      <c r="B60" s="12" t="s">
        <v>198</v>
      </c>
      <c r="C60" s="12">
        <v>225.024101801518</v>
      </c>
      <c r="D60" s="2">
        <v>91.4989509246913</v>
      </c>
      <c r="F60" s="14">
        <f t="shared" si="2"/>
        <v>-133.52515087682667</v>
      </c>
      <c r="G60" t="s">
        <v>290</v>
      </c>
    </row>
    <row r="61" spans="1:7" ht="12.75">
      <c r="A61" s="12" t="s">
        <v>126</v>
      </c>
      <c r="B61" s="12" t="s">
        <v>127</v>
      </c>
      <c r="C61" s="12">
        <v>227.938589091904</v>
      </c>
      <c r="D61" s="3">
        <v>625.508957375396</v>
      </c>
      <c r="F61" s="14">
        <f t="shared" si="2"/>
        <v>397.57036828349203</v>
      </c>
      <c r="G61" t="s">
        <v>290</v>
      </c>
    </row>
    <row r="62" spans="1:7" ht="12.75">
      <c r="A62" s="12" t="s">
        <v>29</v>
      </c>
      <c r="B62" s="12" t="s">
        <v>270</v>
      </c>
      <c r="C62" s="12">
        <v>229.506378271188</v>
      </c>
      <c r="D62" s="2">
        <v>161.377495380965</v>
      </c>
      <c r="F62" s="14">
        <f t="shared" si="2"/>
        <v>-68.128882890223</v>
      </c>
      <c r="G62" t="s">
        <v>290</v>
      </c>
    </row>
    <row r="63" spans="1:7" ht="12.75">
      <c r="A63" s="12" t="s">
        <v>115</v>
      </c>
      <c r="B63" s="12" t="s">
        <v>116</v>
      </c>
      <c r="C63" s="12">
        <v>230.839428431627</v>
      </c>
      <c r="D63" s="2">
        <v>112.673574810756</v>
      </c>
      <c r="F63" s="14">
        <f t="shared" si="2"/>
        <v>-118.165853620871</v>
      </c>
      <c r="G63" t="s">
        <v>290</v>
      </c>
    </row>
    <row r="64" spans="1:7" ht="12.75">
      <c r="A64" s="12" t="s">
        <v>155</v>
      </c>
      <c r="B64" s="12" t="s">
        <v>156</v>
      </c>
      <c r="C64" s="12">
        <v>231.800350364282</v>
      </c>
      <c r="D64" s="3">
        <v>545.07772877888</v>
      </c>
      <c r="F64" s="14">
        <f t="shared" si="2"/>
        <v>313.277378414598</v>
      </c>
      <c r="G64" t="s">
        <v>291</v>
      </c>
    </row>
    <row r="65" spans="1:7" ht="12.75">
      <c r="A65" s="12" t="s">
        <v>122</v>
      </c>
      <c r="B65" s="12" t="s">
        <v>178</v>
      </c>
      <c r="C65" s="12">
        <v>242.680950910869</v>
      </c>
      <c r="D65" s="2">
        <v>117.626114692465</v>
      </c>
      <c r="F65" s="14">
        <f t="shared" si="2"/>
        <v>-125.054836218404</v>
      </c>
      <c r="G65" t="s">
        <v>291</v>
      </c>
    </row>
    <row r="66" spans="1:7" ht="12.75">
      <c r="A66" s="12" t="s">
        <v>211</v>
      </c>
      <c r="B66" s="12" t="s">
        <v>212</v>
      </c>
      <c r="C66" s="12">
        <v>251.777417148745</v>
      </c>
      <c r="D66" s="2">
        <v>40.2851059777615</v>
      </c>
      <c r="F66" s="14">
        <f t="shared" si="2"/>
        <v>-211.4923111709835</v>
      </c>
      <c r="G66" t="s">
        <v>291</v>
      </c>
    </row>
    <row r="67" spans="1:7" ht="12.75">
      <c r="A67" s="12" t="s">
        <v>225</v>
      </c>
      <c r="B67" s="12" t="s">
        <v>226</v>
      </c>
      <c r="C67" s="12">
        <v>254.67298490761</v>
      </c>
      <c r="D67" s="2">
        <v>360.823765256997</v>
      </c>
      <c r="F67" s="14">
        <f aca="true" t="shared" si="3" ref="F67:F98">D67-C67</f>
        <v>106.15078034938699</v>
      </c>
      <c r="G67" t="s">
        <v>291</v>
      </c>
    </row>
    <row r="68" spans="1:7" ht="12.75">
      <c r="A68" s="12" t="s">
        <v>215</v>
      </c>
      <c r="B68" s="12" t="s">
        <v>216</v>
      </c>
      <c r="C68" s="12">
        <v>261.070305922166</v>
      </c>
      <c r="D68" s="2">
        <v>112.31203158401</v>
      </c>
      <c r="F68" s="14">
        <f t="shared" si="3"/>
        <v>-148.758274338156</v>
      </c>
      <c r="G68" t="s">
        <v>291</v>
      </c>
    </row>
    <row r="69" spans="1:7" ht="12.75">
      <c r="A69" s="12" t="s">
        <v>13</v>
      </c>
      <c r="B69" s="12" t="s">
        <v>15</v>
      </c>
      <c r="C69" s="12">
        <v>273.263973664902</v>
      </c>
      <c r="D69" s="2">
        <v>119.42993111244</v>
      </c>
      <c r="F69" s="14">
        <f t="shared" si="3"/>
        <v>-153.834042552462</v>
      </c>
      <c r="G69" t="s">
        <v>291</v>
      </c>
    </row>
    <row r="70" spans="1:7" ht="12.75">
      <c r="A70" s="12" t="s">
        <v>165</v>
      </c>
      <c r="B70" s="12" t="s">
        <v>166</v>
      </c>
      <c r="C70" s="12">
        <v>274.330619182726</v>
      </c>
      <c r="D70" s="2">
        <v>30.5931936446333</v>
      </c>
      <c r="F70" s="14">
        <f t="shared" si="3"/>
        <v>-243.73742553809274</v>
      </c>
      <c r="G70" t="s">
        <v>290</v>
      </c>
    </row>
    <row r="71" spans="1:7" ht="12.75">
      <c r="A71" s="12" t="s">
        <v>24</v>
      </c>
      <c r="B71" s="12" t="s">
        <v>25</v>
      </c>
      <c r="C71" s="12">
        <v>279.805914362903</v>
      </c>
      <c r="D71" s="2">
        <v>72.7812861157067</v>
      </c>
      <c r="F71" s="14">
        <f t="shared" si="3"/>
        <v>-207.02462824719632</v>
      </c>
      <c r="G71" t="s">
        <v>290</v>
      </c>
    </row>
    <row r="72" spans="1:7" ht="12.75">
      <c r="A72" s="12" t="s">
        <v>183</v>
      </c>
      <c r="B72" s="12" t="s">
        <v>184</v>
      </c>
      <c r="C72" s="12">
        <v>280.46298669346</v>
      </c>
      <c r="D72" s="2">
        <v>43.2150994063542</v>
      </c>
      <c r="F72" s="14">
        <f t="shared" si="3"/>
        <v>-237.24788728710578</v>
      </c>
      <c r="G72" t="s">
        <v>291</v>
      </c>
    </row>
    <row r="73" spans="1:7" ht="12.75">
      <c r="A73" s="12" t="s">
        <v>168</v>
      </c>
      <c r="B73" s="12" t="s">
        <v>169</v>
      </c>
      <c r="C73" s="12">
        <v>283.216697740382</v>
      </c>
      <c r="D73" s="2">
        <v>283.216697740382</v>
      </c>
      <c r="F73" s="14">
        <f t="shared" si="3"/>
        <v>0</v>
      </c>
      <c r="G73" t="s">
        <v>290</v>
      </c>
    </row>
    <row r="74" spans="1:7" ht="12.75">
      <c r="A74" s="12" t="s">
        <v>131</v>
      </c>
      <c r="B74" s="12" t="s">
        <v>132</v>
      </c>
      <c r="C74" s="12">
        <v>300.243202497812</v>
      </c>
      <c r="D74" s="3">
        <v>582.002102736005</v>
      </c>
      <c r="F74" s="14">
        <f t="shared" si="3"/>
        <v>281.758900238193</v>
      </c>
      <c r="G74" t="s">
        <v>290</v>
      </c>
    </row>
    <row r="75" spans="1:7" ht="12.75">
      <c r="A75" s="12" t="s">
        <v>190</v>
      </c>
      <c r="B75" s="12" t="s">
        <v>191</v>
      </c>
      <c r="C75" s="12">
        <v>309.128609209713</v>
      </c>
      <c r="D75" s="2">
        <v>230.793292413687</v>
      </c>
      <c r="F75" s="14">
        <f t="shared" si="3"/>
        <v>-78.33531679602598</v>
      </c>
      <c r="G75" t="s">
        <v>291</v>
      </c>
    </row>
    <row r="76" spans="1:7" ht="12.75">
      <c r="A76" s="12" t="s">
        <v>235</v>
      </c>
      <c r="B76" s="12" t="s">
        <v>236</v>
      </c>
      <c r="C76" s="12">
        <v>311.425532184249</v>
      </c>
      <c r="D76" s="2">
        <v>311.425532184249</v>
      </c>
      <c r="F76" s="14">
        <f t="shared" si="3"/>
        <v>0</v>
      </c>
      <c r="G76" t="s">
        <v>290</v>
      </c>
    </row>
    <row r="77" spans="1:7" ht="12.75">
      <c r="A77" s="12" t="s">
        <v>34</v>
      </c>
      <c r="B77" s="12" t="s">
        <v>227</v>
      </c>
      <c r="C77" s="12">
        <v>341.4427253772</v>
      </c>
      <c r="D77" s="2">
        <v>21.6580481512152</v>
      </c>
      <c r="E77" t="s">
        <v>294</v>
      </c>
      <c r="F77" s="14">
        <f t="shared" si="3"/>
        <v>-319.7846772259848</v>
      </c>
      <c r="G77" t="s">
        <v>291</v>
      </c>
    </row>
    <row r="78" spans="1:7" ht="12.75">
      <c r="A78" s="12" t="s">
        <v>162</v>
      </c>
      <c r="B78" s="12" t="s">
        <v>163</v>
      </c>
      <c r="C78" s="12">
        <v>342.554818497551</v>
      </c>
      <c r="D78" s="2">
        <v>342.554818497551</v>
      </c>
      <c r="F78" s="14">
        <f t="shared" si="3"/>
        <v>0</v>
      </c>
      <c r="G78" t="s">
        <v>291</v>
      </c>
    </row>
    <row r="79" spans="1:7" ht="12.75">
      <c r="A79" s="12" t="s">
        <v>41</v>
      </c>
      <c r="B79" s="12" t="s">
        <v>164</v>
      </c>
      <c r="C79" s="12">
        <v>342.678629244995</v>
      </c>
      <c r="D79" s="2">
        <v>406.373251725915</v>
      </c>
      <c r="F79" s="14">
        <f t="shared" si="3"/>
        <v>63.694622480919975</v>
      </c>
      <c r="G79" t="s">
        <v>291</v>
      </c>
    </row>
    <row r="80" spans="1:7" ht="12.75">
      <c r="A80" s="12" t="s">
        <v>106</v>
      </c>
      <c r="B80" s="12" t="s">
        <v>107</v>
      </c>
      <c r="C80" s="12">
        <v>346.018726522835</v>
      </c>
      <c r="D80" s="2">
        <v>383.636110736977</v>
      </c>
      <c r="F80" s="14">
        <f t="shared" si="3"/>
        <v>37.61738421414202</v>
      </c>
      <c r="G80" t="s">
        <v>291</v>
      </c>
    </row>
    <row r="81" spans="1:7" ht="12.75">
      <c r="A81" s="12" t="s">
        <v>187</v>
      </c>
      <c r="B81" s="12" t="s">
        <v>188</v>
      </c>
      <c r="C81" s="12">
        <v>350.839425677728</v>
      </c>
      <c r="D81" s="2">
        <v>170.933193770895</v>
      </c>
      <c r="F81" s="14">
        <f t="shared" si="3"/>
        <v>-179.906231906833</v>
      </c>
      <c r="G81" t="s">
        <v>291</v>
      </c>
    </row>
    <row r="82" spans="1:7" ht="12.75">
      <c r="A82" s="12" t="s">
        <v>72</v>
      </c>
      <c r="B82" s="12" t="s">
        <v>73</v>
      </c>
      <c r="C82" s="12">
        <v>374.914785092388</v>
      </c>
      <c r="D82" s="2">
        <v>108.250383306221</v>
      </c>
      <c r="F82" s="14">
        <f t="shared" si="3"/>
        <v>-266.664401786167</v>
      </c>
      <c r="G82" t="s">
        <v>291</v>
      </c>
    </row>
    <row r="83" spans="1:7" ht="12.75">
      <c r="A83" s="12" t="s">
        <v>213</v>
      </c>
      <c r="B83" s="12" t="s">
        <v>214</v>
      </c>
      <c r="C83" s="12">
        <v>384.600053247947</v>
      </c>
      <c r="D83" s="2">
        <v>117.585335970672</v>
      </c>
      <c r="F83" s="14">
        <f t="shared" si="3"/>
        <v>-267.014717277275</v>
      </c>
      <c r="G83" t="s">
        <v>290</v>
      </c>
    </row>
    <row r="84" spans="1:7" ht="12.75">
      <c r="A84" s="12" t="s">
        <v>79</v>
      </c>
      <c r="B84" s="12" t="s">
        <v>228</v>
      </c>
      <c r="C84" s="12">
        <v>394.766801506894</v>
      </c>
      <c r="D84" s="2">
        <v>112.673574810756</v>
      </c>
      <c r="F84" s="14">
        <f t="shared" si="3"/>
        <v>-282.093226696138</v>
      </c>
      <c r="G84" t="s">
        <v>290</v>
      </c>
    </row>
    <row r="85" spans="1:7" ht="12.75">
      <c r="A85" s="12" t="s">
        <v>70</v>
      </c>
      <c r="B85" s="12" t="s">
        <v>96</v>
      </c>
      <c r="C85" s="12">
        <v>401.06834305743</v>
      </c>
      <c r="D85" s="2">
        <v>401.06834305743</v>
      </c>
      <c r="F85" s="14">
        <f t="shared" si="3"/>
        <v>0</v>
      </c>
      <c r="G85" t="s">
        <v>291</v>
      </c>
    </row>
    <row r="86" spans="1:7" ht="12.75">
      <c r="A86" s="12" t="s">
        <v>179</v>
      </c>
      <c r="B86" s="12" t="s">
        <v>180</v>
      </c>
      <c r="C86" s="12">
        <v>426.003583128595</v>
      </c>
      <c r="D86" s="2">
        <v>92.4767266568829</v>
      </c>
      <c r="E86" t="s">
        <v>295</v>
      </c>
      <c r="F86" s="14">
        <f t="shared" si="3"/>
        <v>-333.5268564717121</v>
      </c>
      <c r="G86" t="s">
        <v>291</v>
      </c>
    </row>
    <row r="87" spans="1:7" ht="12.75">
      <c r="A87" s="12" t="s">
        <v>133</v>
      </c>
      <c r="B87" s="12" t="s">
        <v>134</v>
      </c>
      <c r="C87" s="12">
        <v>426.272660085014</v>
      </c>
      <c r="D87" s="2">
        <v>92.2242050559801</v>
      </c>
      <c r="E87" t="s">
        <v>295</v>
      </c>
      <c r="F87" s="14">
        <f t="shared" si="3"/>
        <v>-334.0484550290339</v>
      </c>
      <c r="G87" t="s">
        <v>291</v>
      </c>
    </row>
    <row r="88" spans="1:7" ht="12.75">
      <c r="A88" s="12" t="s">
        <v>106</v>
      </c>
      <c r="B88" s="12" t="s">
        <v>161</v>
      </c>
      <c r="C88" s="12">
        <v>428.80140931242</v>
      </c>
      <c r="D88" s="2">
        <v>411.705379830637</v>
      </c>
      <c r="F88" s="14">
        <f t="shared" si="3"/>
        <v>-17.096029481782978</v>
      </c>
      <c r="G88" t="s">
        <v>291</v>
      </c>
    </row>
    <row r="89" spans="1:7" ht="12.75">
      <c r="A89" s="12" t="s">
        <v>147</v>
      </c>
      <c r="B89" s="12" t="s">
        <v>148</v>
      </c>
      <c r="C89" s="12">
        <v>434.958424963507</v>
      </c>
      <c r="D89" s="2">
        <v>134.126283857338</v>
      </c>
      <c r="F89" s="14">
        <f t="shared" si="3"/>
        <v>-300.83214110616905</v>
      </c>
      <c r="G89" t="s">
        <v>290</v>
      </c>
    </row>
    <row r="90" spans="1:7" ht="12.75">
      <c r="A90" s="12" t="s">
        <v>128</v>
      </c>
      <c r="B90" s="12" t="s">
        <v>129</v>
      </c>
      <c r="C90" s="12">
        <v>438.962523453116</v>
      </c>
      <c r="D90" s="2">
        <v>294.244101862501</v>
      </c>
      <c r="F90" s="14">
        <f t="shared" si="3"/>
        <v>-144.71842159061498</v>
      </c>
      <c r="G90" t="s">
        <v>291</v>
      </c>
    </row>
    <row r="91" spans="1:7" ht="12.75">
      <c r="A91" s="12" t="s">
        <v>201</v>
      </c>
      <c r="B91" s="12" t="s">
        <v>202</v>
      </c>
      <c r="C91" s="12">
        <v>466.320812686757</v>
      </c>
      <c r="D91" s="3">
        <v>765.43715744093</v>
      </c>
      <c r="F91" s="14">
        <f t="shared" si="3"/>
        <v>299.11634475417304</v>
      </c>
      <c r="G91" t="s">
        <v>291</v>
      </c>
    </row>
    <row r="92" spans="1:7" ht="12.75">
      <c r="A92" s="12" t="s">
        <v>93</v>
      </c>
      <c r="B92" s="12" t="s">
        <v>94</v>
      </c>
      <c r="C92" s="12">
        <v>495.25436725826</v>
      </c>
      <c r="D92" s="2">
        <v>495.25436725826</v>
      </c>
      <c r="F92" s="14">
        <f t="shared" si="3"/>
        <v>0</v>
      </c>
      <c r="G92" t="s">
        <v>290</v>
      </c>
    </row>
    <row r="93" spans="1:7" ht="12.75">
      <c r="A93" s="12" t="s">
        <v>79</v>
      </c>
      <c r="B93" s="12" t="s">
        <v>80</v>
      </c>
      <c r="C93" s="12">
        <v>495.25436725826</v>
      </c>
      <c r="D93" s="2">
        <v>165.264853355942</v>
      </c>
      <c r="F93" s="14">
        <f t="shared" si="3"/>
        <v>-329.989513902318</v>
      </c>
      <c r="G93" t="s">
        <v>290</v>
      </c>
    </row>
    <row r="94" spans="1:7" ht="12.75">
      <c r="A94" s="13" t="s">
        <v>217</v>
      </c>
      <c r="B94" s="13" t="s">
        <v>218</v>
      </c>
      <c r="C94" s="13">
        <v>552.770702390662</v>
      </c>
      <c r="D94" s="4">
        <v>1086.80336722846</v>
      </c>
      <c r="F94" s="14">
        <f t="shared" si="3"/>
        <v>534.032664837798</v>
      </c>
      <c r="G94" t="s">
        <v>291</v>
      </c>
    </row>
    <row r="95" spans="1:7" ht="12.75">
      <c r="A95" s="13" t="s">
        <v>117</v>
      </c>
      <c r="B95" s="13" t="s">
        <v>118</v>
      </c>
      <c r="C95" s="13">
        <v>571.67860012629</v>
      </c>
      <c r="D95" s="3">
        <v>571.67860012629</v>
      </c>
      <c r="F95" s="14">
        <f t="shared" si="3"/>
        <v>0</v>
      </c>
      <c r="G95" t="s">
        <v>291</v>
      </c>
    </row>
    <row r="96" spans="1:7" ht="12.75">
      <c r="A96" s="13" t="s">
        <v>46</v>
      </c>
      <c r="B96" s="13" t="s">
        <v>86</v>
      </c>
      <c r="C96" s="13">
        <v>598.550963561914</v>
      </c>
      <c r="D96" s="3">
        <v>652.198664934043</v>
      </c>
      <c r="F96" s="14">
        <f t="shared" si="3"/>
        <v>53.64770137212895</v>
      </c>
      <c r="G96" t="s">
        <v>291</v>
      </c>
    </row>
    <row r="97" spans="1:7" ht="12.75">
      <c r="A97" s="13" t="s">
        <v>2</v>
      </c>
      <c r="B97" s="13" t="s">
        <v>3</v>
      </c>
      <c r="C97" s="13">
        <v>603.060162694875</v>
      </c>
      <c r="D97" s="2">
        <v>412.795718823116</v>
      </c>
      <c r="F97" s="14">
        <f t="shared" si="3"/>
        <v>-190.264443871759</v>
      </c>
      <c r="G97" t="s">
        <v>290</v>
      </c>
    </row>
    <row r="98" spans="1:7" ht="12.75">
      <c r="A98" s="13" t="s">
        <v>60</v>
      </c>
      <c r="B98" s="13" t="s">
        <v>61</v>
      </c>
      <c r="C98" s="13">
        <v>610.048398861951</v>
      </c>
      <c r="D98" s="4">
        <v>1277.13470785105</v>
      </c>
      <c r="F98" s="14">
        <f t="shared" si="3"/>
        <v>667.086308989099</v>
      </c>
      <c r="G98" t="s">
        <v>291</v>
      </c>
    </row>
    <row r="99" spans="1:7" ht="12.75">
      <c r="A99" s="13" t="s">
        <v>19</v>
      </c>
      <c r="B99" s="13" t="s">
        <v>20</v>
      </c>
      <c r="C99" s="13">
        <v>633.675209413368</v>
      </c>
      <c r="D99" s="2">
        <v>448.247782669982</v>
      </c>
      <c r="F99" s="14">
        <f>D99-C99</f>
        <v>-185.42742674338598</v>
      </c>
      <c r="G99" t="s">
        <v>290</v>
      </c>
    </row>
    <row r="100" spans="1:7" ht="12.75">
      <c r="A100" s="13" t="s">
        <v>64</v>
      </c>
      <c r="B100" s="13" t="s">
        <v>65</v>
      </c>
      <c r="C100" s="13">
        <v>645.704637794385</v>
      </c>
      <c r="D100" s="4">
        <v>1151.08555268479</v>
      </c>
      <c r="F100" s="14">
        <f>D100-C100</f>
        <v>505.38091489040494</v>
      </c>
      <c r="G100" t="s">
        <v>290</v>
      </c>
    </row>
    <row r="101" spans="1:7" ht="12.75">
      <c r="A101" s="13" t="s">
        <v>46</v>
      </c>
      <c r="B101" s="13" t="s">
        <v>86</v>
      </c>
      <c r="C101" s="13">
        <v>652.198664934043</v>
      </c>
      <c r="D101" s="3">
        <v>652.198664934043</v>
      </c>
      <c r="F101" s="14">
        <f>D101-C101</f>
        <v>0</v>
      </c>
      <c r="G101" t="s">
        <v>290</v>
      </c>
    </row>
    <row r="102" spans="1:7" ht="12.75">
      <c r="A102" s="13" t="s">
        <v>19</v>
      </c>
      <c r="B102" s="13" t="s">
        <v>20</v>
      </c>
      <c r="C102" s="13">
        <v>794.328331635968</v>
      </c>
      <c r="D102" s="2">
        <v>448.247782669982</v>
      </c>
      <c r="F102" s="14">
        <f>D102-C102</f>
        <v>-346.080548965986</v>
      </c>
      <c r="G102" t="s">
        <v>291</v>
      </c>
    </row>
    <row r="103" spans="1:7" ht="12.75">
      <c r="A103" s="13" t="s">
        <v>172</v>
      </c>
      <c r="B103" s="13" t="s">
        <v>173</v>
      </c>
      <c r="C103" s="13">
        <v>811.59818918645</v>
      </c>
      <c r="D103" s="3">
        <v>807.476771164639</v>
      </c>
      <c r="F103" s="14">
        <f>D103-C103</f>
        <v>-4.121418021810996</v>
      </c>
      <c r="G103" t="s">
        <v>290</v>
      </c>
    </row>
    <row r="104" ht="12.75">
      <c r="G104" s="1"/>
    </row>
    <row r="105" spans="1:4" ht="12.75">
      <c r="A105" s="1"/>
      <c r="B105" s="1" t="s">
        <v>292</v>
      </c>
      <c r="C105" s="14">
        <f>AVERAGE(C3:C103)</f>
        <v>251.6494721674752</v>
      </c>
      <c r="D105" s="14">
        <f>AVERAGE(D3:D103)</f>
        <v>291.991463397056</v>
      </c>
    </row>
    <row r="106" spans="1:4" ht="12.75">
      <c r="A106" s="1"/>
      <c r="B106" s="1" t="s">
        <v>286</v>
      </c>
      <c r="C106" s="14">
        <f>MEDIAN(C3:C103)</f>
        <v>187.892435162209</v>
      </c>
      <c r="D106" s="14">
        <f>MEDIAN(D3:D103)</f>
        <v>160.676503739526</v>
      </c>
    </row>
    <row r="107" spans="1:4" ht="12.75">
      <c r="A107" s="1"/>
      <c r="B107" s="1" t="s">
        <v>301</v>
      </c>
      <c r="C107" s="14">
        <f>MAX(C3:C103)-MIN(C3:C103)</f>
        <v>799.3336941650118</v>
      </c>
      <c r="D107" s="14">
        <f>MAX(D3:D103)-MIN(D3:D103)</f>
        <v>1255.476659699835</v>
      </c>
    </row>
    <row r="108" spans="1:4" ht="12.75">
      <c r="A108" s="1"/>
      <c r="B108" s="1" t="s">
        <v>302</v>
      </c>
      <c r="C108" s="14">
        <f>STDEV(C3:C103)</f>
        <v>173.68460565494766</v>
      </c>
      <c r="D108" s="14">
        <f>STDEV(D3:D103)</f>
        <v>271.95168251693957</v>
      </c>
    </row>
    <row r="109" spans="2:4" ht="12.75">
      <c r="B109" s="1" t="s">
        <v>261</v>
      </c>
      <c r="C109" s="14">
        <f>PERCENTILE(C3:C103,0.75)-PERCENTILE(C3:C103,0.25)</f>
        <v>216.50629285174404</v>
      </c>
      <c r="D109" s="14">
        <f>PERCENTILE(D3:D103,0.75)-PERCENTILE(D3:D103,0.25)</f>
        <v>300.788680933572</v>
      </c>
    </row>
    <row r="110" spans="2:4" ht="12.75">
      <c r="B110" s="1" t="s">
        <v>308</v>
      </c>
      <c r="C110" s="14">
        <f>MAX(C3:C103)</f>
        <v>811.59818918645</v>
      </c>
      <c r="D110" s="14">
        <f>MAX(D3:D103)</f>
        <v>1277.13470785105</v>
      </c>
    </row>
    <row r="112" spans="1:7" ht="12.75">
      <c r="A112" s="13" t="s">
        <v>35</v>
      </c>
      <c r="B112" s="13" t="s">
        <v>36</v>
      </c>
      <c r="C112" s="13">
        <v>960.145400765602</v>
      </c>
      <c r="D112" s="2">
        <v>87.3246533990822</v>
      </c>
      <c r="E112" t="s">
        <v>296</v>
      </c>
      <c r="F112" s="14">
        <f>D112-C112</f>
        <v>-872.8207473665198</v>
      </c>
      <c r="G112" t="s">
        <v>291</v>
      </c>
    </row>
    <row r="113" spans="1:7" ht="12.75">
      <c r="A113" s="4" t="s">
        <v>29</v>
      </c>
      <c r="B113" s="4" t="s">
        <v>30</v>
      </c>
      <c r="C113" s="4">
        <v>1211.47174971447</v>
      </c>
      <c r="D113" s="2">
        <v>161.377495380965</v>
      </c>
      <c r="E113" t="s">
        <v>297</v>
      </c>
      <c r="F113" s="14">
        <f>D113-C113</f>
        <v>-1050.094254333505</v>
      </c>
      <c r="G113" t="s">
        <v>291</v>
      </c>
    </row>
    <row r="116" spans="1:2" ht="12.75">
      <c r="A116" s="1" t="s">
        <v>298</v>
      </c>
      <c r="B116" t="s">
        <v>299</v>
      </c>
    </row>
    <row r="117" ht="12.75">
      <c r="B117" t="s">
        <v>300</v>
      </c>
    </row>
    <row r="119" ht="12.75">
      <c r="B119" t="s">
        <v>303</v>
      </c>
    </row>
    <row r="120" spans="2:3" ht="12.75">
      <c r="B120" t="s">
        <v>305</v>
      </c>
      <c r="C120" s="16">
        <f>COUNTIF(F3:F103,"&lt;-40")</f>
        <v>38</v>
      </c>
    </row>
    <row r="121" spans="2:3" ht="12.75">
      <c r="B121" t="s">
        <v>313</v>
      </c>
      <c r="C121" s="16">
        <f>COUNTIF(F3:F103,"&lt;0")-COUNTIF(F3:F103,"&lt;-40")</f>
        <v>5</v>
      </c>
    </row>
    <row r="122" spans="2:3" ht="12.75">
      <c r="B122" t="s">
        <v>304</v>
      </c>
      <c r="C122" s="16">
        <f>COUNTIF(F3:F103,"&gt;40")</f>
        <v>30</v>
      </c>
    </row>
    <row r="123" spans="2:3" ht="12.75">
      <c r="B123" t="s">
        <v>314</v>
      </c>
      <c r="C123" s="16">
        <f>COUNTIF(F3:F103,"&gt;0")-COUNTIF(F3:F103,"&gt;40")</f>
        <v>5</v>
      </c>
    </row>
    <row r="124" spans="2:3" ht="12.75">
      <c r="B124" t="s">
        <v>311</v>
      </c>
      <c r="C124" s="16">
        <f>COUNTIF(F3:F103,"0")</f>
        <v>23</v>
      </c>
    </row>
    <row r="125" ht="12.75">
      <c r="C125" s="16">
        <f>SUM(C120:C124)</f>
        <v>101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B1">
      <selection activeCell="K36" sqref="K36"/>
    </sheetView>
  </sheetViews>
  <sheetFormatPr defaultColWidth="9.140625" defaultRowHeight="12.75"/>
  <cols>
    <col min="1" max="1" width="15.28125" style="0" customWidth="1"/>
    <col min="2" max="2" width="11.57421875" style="0" customWidth="1"/>
    <col min="3" max="3" width="13.421875" style="0" customWidth="1"/>
    <col min="4" max="4" width="13.57421875" style="0" customWidth="1"/>
    <col min="5" max="5" width="18.7109375" style="0" customWidth="1"/>
    <col min="6" max="6" width="11.421875" style="0" customWidth="1"/>
    <col min="7" max="7" width="13.00390625" style="0" customWidth="1"/>
    <col min="8" max="8" width="14.7109375" style="0" customWidth="1"/>
    <col min="9" max="9" width="13.140625" style="0" customWidth="1"/>
    <col min="11" max="11" width="12.8515625" style="0" customWidth="1"/>
  </cols>
  <sheetData>
    <row r="1" spans="1:3" ht="12.75">
      <c r="A1" s="11" t="s">
        <v>263</v>
      </c>
      <c r="B1" s="11" t="s">
        <v>254</v>
      </c>
      <c r="C1" s="11" t="s">
        <v>265</v>
      </c>
    </row>
    <row r="2" spans="1:3" ht="12.75">
      <c r="A2" s="6">
        <v>-325</v>
      </c>
      <c r="B2" s="7">
        <v>4</v>
      </c>
      <c r="C2" s="8">
        <v>0.039603960396039604</v>
      </c>
    </row>
    <row r="3" spans="1:3" ht="12.75">
      <c r="A3" s="6">
        <v>-300</v>
      </c>
      <c r="B3" s="7">
        <v>2</v>
      </c>
      <c r="C3" s="8">
        <v>0.0594059405940594</v>
      </c>
    </row>
    <row r="4" spans="1:3" ht="12.75">
      <c r="A4" s="6">
        <v>-275</v>
      </c>
      <c r="B4" s="7">
        <v>1</v>
      </c>
      <c r="C4" s="8">
        <v>0.06930693069306931</v>
      </c>
    </row>
    <row r="5" spans="1:3" ht="12.75">
      <c r="A5" s="6">
        <v>-250</v>
      </c>
      <c r="B5" s="7">
        <v>2</v>
      </c>
      <c r="C5" s="8">
        <v>0.0891089108910891</v>
      </c>
    </row>
    <row r="6" spans="1:3" ht="12.75">
      <c r="A6" s="6">
        <v>-225</v>
      </c>
      <c r="B6" s="7">
        <v>2</v>
      </c>
      <c r="C6" s="8">
        <v>0.10891089108910891</v>
      </c>
    </row>
    <row r="7" spans="1:3" ht="12.75">
      <c r="A7" s="6">
        <v>-200</v>
      </c>
      <c r="B7" s="7">
        <v>2</v>
      </c>
      <c r="C7" s="8">
        <v>0.12871287128712872</v>
      </c>
    </row>
    <row r="8" spans="1:3" ht="12.75">
      <c r="A8" s="6">
        <v>-175</v>
      </c>
      <c r="B8" s="7">
        <v>3</v>
      </c>
      <c r="C8" s="8">
        <v>0.15841584158415842</v>
      </c>
    </row>
    <row r="9" spans="1:3" ht="12.75">
      <c r="A9" s="6">
        <v>-150</v>
      </c>
      <c r="B9" s="7">
        <v>1</v>
      </c>
      <c r="C9" s="8">
        <v>0.16831683168316833</v>
      </c>
    </row>
    <row r="10" spans="1:3" ht="12.75">
      <c r="A10" s="6">
        <v>-125</v>
      </c>
      <c r="B10" s="7">
        <v>5</v>
      </c>
      <c r="C10" s="8">
        <v>0.21782178217821782</v>
      </c>
    </row>
    <row r="11" spans="1:3" ht="12.75">
      <c r="A11" s="6">
        <v>-100</v>
      </c>
      <c r="B11" s="7">
        <v>2</v>
      </c>
      <c r="C11" s="8">
        <v>0.2376237623762376</v>
      </c>
    </row>
    <row r="12" spans="1:3" ht="12.75">
      <c r="A12" s="6">
        <v>-75</v>
      </c>
      <c r="B12" s="7">
        <v>6</v>
      </c>
      <c r="C12" s="8">
        <v>0.297029702970297</v>
      </c>
    </row>
    <row r="13" spans="1:3" ht="12.75">
      <c r="A13" s="6">
        <v>-50</v>
      </c>
      <c r="B13" s="7">
        <v>4</v>
      </c>
      <c r="C13" s="8">
        <v>0.33663366336633666</v>
      </c>
    </row>
    <row r="14" spans="1:3" ht="12.75">
      <c r="A14" s="6">
        <v>-25</v>
      </c>
      <c r="B14" s="7">
        <v>5</v>
      </c>
      <c r="C14" s="8">
        <v>0.38613861386138615</v>
      </c>
    </row>
    <row r="15" spans="1:3" ht="12.75">
      <c r="A15" s="6">
        <v>0</v>
      </c>
      <c r="B15" s="7">
        <v>27</v>
      </c>
      <c r="C15" s="8">
        <v>0.6534653465346535</v>
      </c>
    </row>
    <row r="16" spans="1:3" ht="12.75">
      <c r="A16" s="6">
        <v>25</v>
      </c>
      <c r="B16" s="7">
        <v>2</v>
      </c>
      <c r="C16" s="8">
        <v>0.6732673267326733</v>
      </c>
    </row>
    <row r="17" spans="1:3" ht="12.75">
      <c r="A17" s="6">
        <v>50</v>
      </c>
      <c r="B17" s="7">
        <v>3</v>
      </c>
      <c r="C17" s="8">
        <v>0.7029702970297029</v>
      </c>
    </row>
    <row r="18" spans="1:3" ht="12.75">
      <c r="A18" s="6">
        <v>75</v>
      </c>
      <c r="B18" s="7">
        <v>3</v>
      </c>
      <c r="C18" s="8">
        <v>0.7326732673267327</v>
      </c>
    </row>
    <row r="19" spans="1:3" ht="12.75">
      <c r="A19" s="6">
        <v>100</v>
      </c>
      <c r="B19" s="7">
        <v>1</v>
      </c>
      <c r="C19" s="8">
        <v>0.7425742574257426</v>
      </c>
    </row>
    <row r="20" spans="1:3" ht="12.75">
      <c r="A20" s="6">
        <v>125</v>
      </c>
      <c r="B20" s="7">
        <v>4</v>
      </c>
      <c r="C20" s="8">
        <v>0.7821782178217822</v>
      </c>
    </row>
    <row r="21" spans="1:3" ht="12.75">
      <c r="A21" s="6">
        <v>150</v>
      </c>
      <c r="B21" s="7">
        <v>0</v>
      </c>
      <c r="C21" s="8">
        <v>0.7821782178217822</v>
      </c>
    </row>
    <row r="22" spans="1:3" ht="12.75">
      <c r="A22" s="6">
        <v>175</v>
      </c>
      <c r="B22" s="7">
        <v>0</v>
      </c>
      <c r="C22" s="8">
        <v>0.7821782178217822</v>
      </c>
    </row>
    <row r="23" spans="1:3" ht="12.75">
      <c r="A23" s="6">
        <v>200</v>
      </c>
      <c r="B23" s="7">
        <v>0</v>
      </c>
      <c r="C23" s="8">
        <v>0.7821782178217822</v>
      </c>
    </row>
    <row r="24" spans="1:3" ht="12.75">
      <c r="A24" s="6">
        <v>225</v>
      </c>
      <c r="B24" s="7">
        <v>1</v>
      </c>
      <c r="C24" s="8">
        <v>0.7920792079207921</v>
      </c>
    </row>
    <row r="25" spans="1:3" ht="12.75">
      <c r="A25" s="6">
        <v>250</v>
      </c>
      <c r="B25" s="7">
        <v>3</v>
      </c>
      <c r="C25" s="8">
        <v>0.8217821782178217</v>
      </c>
    </row>
    <row r="26" spans="1:3" ht="12.75">
      <c r="A26" s="6">
        <v>275</v>
      </c>
      <c r="B26" s="7">
        <v>1</v>
      </c>
      <c r="C26" s="8">
        <v>0.8316831683168316</v>
      </c>
    </row>
    <row r="27" spans="1:3" ht="13.5" thickBot="1">
      <c r="A27" s="6">
        <v>300</v>
      </c>
      <c r="B27" s="7">
        <v>2</v>
      </c>
      <c r="C27" s="8">
        <v>0.8514851485148515</v>
      </c>
    </row>
    <row r="28" spans="1:10" ht="12.75">
      <c r="A28" s="6">
        <v>325</v>
      </c>
      <c r="B28" s="7">
        <v>2</v>
      </c>
      <c r="C28" s="8">
        <v>0.8712871287128713</v>
      </c>
      <c r="E28" s="20"/>
      <c r="F28" s="25" t="s">
        <v>306</v>
      </c>
      <c r="G28" s="26"/>
      <c r="I28" s="38" t="s">
        <v>319</v>
      </c>
      <c r="J28" s="39"/>
    </row>
    <row r="29" spans="1:10" ht="12.75">
      <c r="A29" s="6">
        <v>350</v>
      </c>
      <c r="B29" s="7">
        <v>1</v>
      </c>
      <c r="C29" s="8">
        <v>0.8811881188118812</v>
      </c>
      <c r="E29" s="21"/>
      <c r="F29" s="22">
        <v>40</v>
      </c>
      <c r="G29" s="23">
        <v>100</v>
      </c>
      <c r="I29" s="35" t="s">
        <v>292</v>
      </c>
      <c r="J29" s="40">
        <f>AVERAGE(Comparison!F3:F103)</f>
        <v>40.34199122958074</v>
      </c>
    </row>
    <row r="30" spans="1:10" ht="12.75">
      <c r="A30" s="6">
        <v>375</v>
      </c>
      <c r="B30" s="7">
        <v>0</v>
      </c>
      <c r="C30" s="8">
        <v>0.8811881188118812</v>
      </c>
      <c r="E30" s="18" t="s">
        <v>292</v>
      </c>
      <c r="F30" s="17">
        <v>251.6494721674752</v>
      </c>
      <c r="G30" s="19">
        <v>291.991463397056</v>
      </c>
      <c r="I30" s="35" t="s">
        <v>318</v>
      </c>
      <c r="J30" s="19">
        <f>VAR(Comparison!F3:F103)</f>
        <v>62397.23518505371</v>
      </c>
    </row>
    <row r="31" spans="1:10" ht="12.75">
      <c r="A31" s="6">
        <v>400</v>
      </c>
      <c r="B31" s="7">
        <v>1</v>
      </c>
      <c r="C31" s="8">
        <v>0.8910891089108911</v>
      </c>
      <c r="E31" s="18" t="s">
        <v>286</v>
      </c>
      <c r="F31" s="17">
        <v>187.892435162209</v>
      </c>
      <c r="G31" s="19">
        <v>160.676503739526</v>
      </c>
      <c r="I31" s="35" t="s">
        <v>302</v>
      </c>
      <c r="J31" s="19">
        <f>STDEV(Comparison!F3:F103)</f>
        <v>249.79438581572185</v>
      </c>
    </row>
    <row r="32" spans="1:12" ht="12.75">
      <c r="A32" s="6">
        <v>425</v>
      </c>
      <c r="B32" s="7">
        <v>1</v>
      </c>
      <c r="C32" s="8">
        <v>0.900990099009901</v>
      </c>
      <c r="E32" s="18" t="s">
        <v>301</v>
      </c>
      <c r="F32" s="17">
        <v>799.3336941650118</v>
      </c>
      <c r="G32" s="19">
        <v>1255.476659699835</v>
      </c>
      <c r="I32" s="36" t="s">
        <v>335</v>
      </c>
      <c r="J32" s="19">
        <f>J29-SQRT(J30/J31)*2.326</f>
        <v>3.5798290174156264</v>
      </c>
      <c r="K32" s="36" t="s">
        <v>336</v>
      </c>
      <c r="L32" s="19">
        <f>J29-SQRT(J30/J31)*1.96</f>
        <v>9.364416880550813</v>
      </c>
    </row>
    <row r="33" spans="1:12" ht="13.5" thickBot="1">
      <c r="A33" s="6">
        <v>450</v>
      </c>
      <c r="B33" s="7">
        <v>1</v>
      </c>
      <c r="C33" s="8">
        <v>0.9108910891089109</v>
      </c>
      <c r="E33" s="18" t="s">
        <v>302</v>
      </c>
      <c r="F33" s="17">
        <v>173.68460565494766</v>
      </c>
      <c r="G33" s="19">
        <v>271.95168251693957</v>
      </c>
      <c r="I33" s="37" t="s">
        <v>334</v>
      </c>
      <c r="J33" s="29">
        <f>J29+SQRT(J30/J31)*2.326</f>
        <v>77.10415344174586</v>
      </c>
      <c r="K33" s="37" t="s">
        <v>337</v>
      </c>
      <c r="L33" s="29">
        <f>J29+SQRT(J30/J31)*1.96</f>
        <v>71.31956557861068</v>
      </c>
    </row>
    <row r="34" spans="1:7" ht="12.75">
      <c r="A34" s="6">
        <v>475</v>
      </c>
      <c r="B34" s="7">
        <v>0</v>
      </c>
      <c r="C34" s="8">
        <v>0.9108910891089109</v>
      </c>
      <c r="E34" s="18" t="s">
        <v>261</v>
      </c>
      <c r="F34" s="17">
        <v>216.50629285174404</v>
      </c>
      <c r="G34" s="19">
        <v>300.788680933572</v>
      </c>
    </row>
    <row r="35" spans="1:10" ht="13.5" thickBot="1">
      <c r="A35" s="6">
        <v>500</v>
      </c>
      <c r="B35" s="7">
        <v>1</v>
      </c>
      <c r="C35" s="8">
        <v>0.9207920792079208</v>
      </c>
      <c r="E35" s="27" t="s">
        <v>308</v>
      </c>
      <c r="F35" s="28">
        <v>811.59818918645</v>
      </c>
      <c r="G35" s="29">
        <v>1277.13470785105</v>
      </c>
      <c r="I35" s="41" t="s">
        <v>320</v>
      </c>
      <c r="J35" s="41"/>
    </row>
    <row r="36" spans="1:10" ht="12.75">
      <c r="A36" s="6">
        <v>525</v>
      </c>
      <c r="B36" s="7">
        <v>1</v>
      </c>
      <c r="C36" s="8">
        <v>0.9306930693069307</v>
      </c>
      <c r="I36" s="41"/>
      <c r="J36" s="41"/>
    </row>
    <row r="37" spans="1:10" ht="12.75">
      <c r="A37" s="6">
        <v>550</v>
      </c>
      <c r="B37" s="7">
        <v>2</v>
      </c>
      <c r="C37" s="8">
        <v>0.9504950495049505</v>
      </c>
      <c r="E37" t="s">
        <v>309</v>
      </c>
      <c r="I37" s="41"/>
      <c r="J37" s="41"/>
    </row>
    <row r="38" spans="1:10" ht="12.75">
      <c r="A38" s="6">
        <v>575</v>
      </c>
      <c r="B38" s="7">
        <v>1</v>
      </c>
      <c r="C38" s="8">
        <v>0.9603960396039604</v>
      </c>
      <c r="E38" t="s">
        <v>307</v>
      </c>
      <c r="I38" s="41"/>
      <c r="J38" s="41"/>
    </row>
    <row r="39" spans="1:10" ht="12.75">
      <c r="A39" s="6">
        <v>600</v>
      </c>
      <c r="B39" s="7">
        <v>1</v>
      </c>
      <c r="C39" s="8">
        <v>0.9702970297029703</v>
      </c>
      <c r="E39" t="s">
        <v>315</v>
      </c>
      <c r="I39" s="41"/>
      <c r="J39" s="41"/>
    </row>
    <row r="40" spans="1:10" ht="12.75">
      <c r="A40" s="6">
        <v>625</v>
      </c>
      <c r="B40" s="7">
        <v>0</v>
      </c>
      <c r="C40" s="8">
        <v>0.9702970297029703</v>
      </c>
      <c r="E40" t="s">
        <v>310</v>
      </c>
      <c r="I40" s="41"/>
      <c r="J40" s="41"/>
    </row>
    <row r="41" spans="1:3" ht="13.5" thickBot="1">
      <c r="A41" s="6">
        <v>650</v>
      </c>
      <c r="B41" s="7">
        <v>0</v>
      </c>
      <c r="C41" s="8">
        <v>0.9702970297029703</v>
      </c>
    </row>
    <row r="42" spans="1:6" ht="12.75">
      <c r="A42" s="6">
        <v>675</v>
      </c>
      <c r="B42" s="7">
        <v>1</v>
      </c>
      <c r="C42" s="8">
        <v>0.9801980198019802</v>
      </c>
      <c r="E42" s="33" t="s">
        <v>312</v>
      </c>
      <c r="F42" s="34"/>
    </row>
    <row r="43" spans="1:6" ht="12.75">
      <c r="A43" s="6">
        <v>700</v>
      </c>
      <c r="B43" s="7">
        <v>0</v>
      </c>
      <c r="C43" s="8">
        <v>0.9801980198019802</v>
      </c>
      <c r="E43" s="30" t="s">
        <v>305</v>
      </c>
      <c r="F43" s="24">
        <v>38</v>
      </c>
    </row>
    <row r="44" spans="1:6" ht="12.75">
      <c r="A44" s="6">
        <v>725</v>
      </c>
      <c r="B44" s="7">
        <v>0</v>
      </c>
      <c r="C44" s="8">
        <v>0.9801980198019802</v>
      </c>
      <c r="E44" s="30" t="s">
        <v>313</v>
      </c>
      <c r="F44" s="24">
        <v>5</v>
      </c>
    </row>
    <row r="45" spans="1:6" ht="12.75">
      <c r="A45" s="6">
        <v>750</v>
      </c>
      <c r="B45" s="7">
        <v>0</v>
      </c>
      <c r="C45" s="8">
        <v>0.9801980198019802</v>
      </c>
      <c r="E45" s="30" t="s">
        <v>304</v>
      </c>
      <c r="F45" s="24">
        <v>30</v>
      </c>
    </row>
    <row r="46" spans="1:6" ht="12.75">
      <c r="A46" s="6">
        <v>775</v>
      </c>
      <c r="B46" s="7">
        <v>0</v>
      </c>
      <c r="C46" s="8">
        <v>0.9801980198019802</v>
      </c>
      <c r="E46" s="30" t="s">
        <v>314</v>
      </c>
      <c r="F46" s="24">
        <v>5</v>
      </c>
    </row>
    <row r="47" spans="1:6" ht="13.5" thickBot="1">
      <c r="A47" s="6">
        <v>800</v>
      </c>
      <c r="B47" s="7">
        <v>0</v>
      </c>
      <c r="C47" s="8">
        <v>0.9801980198019802</v>
      </c>
      <c r="E47" s="31" t="s">
        <v>311</v>
      </c>
      <c r="F47" s="32">
        <v>23</v>
      </c>
    </row>
    <row r="48" spans="1:3" ht="12.75">
      <c r="A48" s="6">
        <v>825</v>
      </c>
      <c r="B48" s="7">
        <v>0</v>
      </c>
      <c r="C48" s="8">
        <v>0.9801980198019802</v>
      </c>
    </row>
    <row r="49" spans="1:3" ht="12.75">
      <c r="A49" s="6">
        <v>850</v>
      </c>
      <c r="B49" s="7">
        <v>1</v>
      </c>
      <c r="C49" s="8">
        <v>0.9900990099009901</v>
      </c>
    </row>
    <row r="50" spans="1:3" ht="12.75">
      <c r="A50" s="6">
        <v>875</v>
      </c>
      <c r="B50" s="7">
        <v>1</v>
      </c>
      <c r="C50" s="8">
        <v>1</v>
      </c>
    </row>
    <row r="51" spans="1:3" ht="12.75">
      <c r="A51" s="6">
        <v>900</v>
      </c>
      <c r="B51" s="7">
        <v>0</v>
      </c>
      <c r="C51" s="8">
        <v>1</v>
      </c>
    </row>
    <row r="52" spans="1:3" ht="13.5" thickBot="1">
      <c r="A52" s="9" t="s">
        <v>264</v>
      </c>
      <c r="B52" s="9">
        <v>0</v>
      </c>
      <c r="C52" s="10">
        <v>1</v>
      </c>
    </row>
  </sheetData>
  <mergeCells count="4">
    <mergeCell ref="F28:G28"/>
    <mergeCell ref="E42:F42"/>
    <mergeCell ref="I28:J28"/>
    <mergeCell ref="I35:J40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F42" sqref="F42"/>
    </sheetView>
  </sheetViews>
  <sheetFormatPr defaultColWidth="9.140625" defaultRowHeight="12.75"/>
  <cols>
    <col min="1" max="1" width="26.8515625" style="0" customWidth="1"/>
    <col min="2" max="2" width="16.28125" style="0" customWidth="1"/>
    <col min="3" max="3" width="14.00390625" style="0" customWidth="1"/>
  </cols>
  <sheetData>
    <row r="1" ht="12.75">
      <c r="A1" t="s">
        <v>321</v>
      </c>
    </row>
    <row r="2" ht="13.5" thickBot="1"/>
    <row r="3" spans="1:3" ht="12.75">
      <c r="A3" s="11"/>
      <c r="B3" s="11" t="s">
        <v>322</v>
      </c>
      <c r="C3" s="11" t="s">
        <v>323</v>
      </c>
    </row>
    <row r="4" spans="1:3" ht="12.75">
      <c r="A4" s="7" t="s">
        <v>324</v>
      </c>
      <c r="B4" s="7">
        <v>251.6494721674752</v>
      </c>
      <c r="C4" s="7">
        <v>291.991463397056</v>
      </c>
    </row>
    <row r="5" spans="1:3" ht="12.75">
      <c r="A5" s="7" t="s">
        <v>318</v>
      </c>
      <c r="B5" s="7">
        <v>30166.342241514678</v>
      </c>
      <c r="C5" s="7">
        <v>73957.7176237943</v>
      </c>
    </row>
    <row r="6" spans="1:3" ht="12.75">
      <c r="A6" s="7" t="s">
        <v>325</v>
      </c>
      <c r="B6" s="7">
        <v>101</v>
      </c>
      <c r="C6" s="7">
        <v>101</v>
      </c>
    </row>
    <row r="7" spans="1:3" ht="12.75">
      <c r="A7" s="7" t="s">
        <v>326</v>
      </c>
      <c r="B7" s="7">
        <v>0.44170494817921646</v>
      </c>
      <c r="C7" s="7"/>
    </row>
    <row r="8" spans="1:3" ht="12.75">
      <c r="A8" s="7" t="s">
        <v>327</v>
      </c>
      <c r="B8" s="7">
        <v>0</v>
      </c>
      <c r="C8" s="7"/>
    </row>
    <row r="9" spans="1:3" ht="12.75">
      <c r="A9" s="7" t="s">
        <v>328</v>
      </c>
      <c r="B9" s="7">
        <v>100</v>
      </c>
      <c r="C9" s="7"/>
    </row>
    <row r="10" spans="1:3" ht="12.75">
      <c r="A10" s="7" t="s">
        <v>329</v>
      </c>
      <c r="B10" s="7">
        <v>-1.6230628756593883</v>
      </c>
      <c r="C10" s="7"/>
    </row>
    <row r="11" spans="1:3" ht="12.75">
      <c r="A11" s="7" t="s">
        <v>330</v>
      </c>
      <c r="B11" s="7">
        <v>0.05386219287292027</v>
      </c>
      <c r="C11" s="7"/>
    </row>
    <row r="12" spans="1:3" ht="12.75">
      <c r="A12" s="7" t="s">
        <v>331</v>
      </c>
      <c r="B12" s="7">
        <v>2.3642173559970434</v>
      </c>
      <c r="C12" s="7"/>
    </row>
    <row r="13" spans="1:3" ht="12.75">
      <c r="A13" s="7" t="s">
        <v>332</v>
      </c>
      <c r="B13" s="7">
        <v>0.10772438574584053</v>
      </c>
      <c r="C13" s="7"/>
    </row>
    <row r="14" spans="1:3" ht="13.5" thickBot="1">
      <c r="A14" s="9" t="s">
        <v>333</v>
      </c>
      <c r="B14" s="9">
        <v>2.625890513865742</v>
      </c>
      <c r="C14" s="9"/>
    </row>
    <row r="16" spans="2:3" ht="12.75">
      <c r="B16">
        <f>B4-C4-B10</f>
        <v>-38.71892835392141</v>
      </c>
      <c r="C16">
        <f>B4-C4+B10</f>
        <v>-41.965054105240185</v>
      </c>
    </row>
    <row r="18" spans="3:9" ht="12.75">
      <c r="C18" s="1" t="s">
        <v>245</v>
      </c>
      <c r="D18" s="1" t="s">
        <v>245</v>
      </c>
      <c r="E18" s="15" t="s">
        <v>288</v>
      </c>
      <c r="H18" s="1" t="s">
        <v>245</v>
      </c>
      <c r="I18" s="1" t="s">
        <v>245</v>
      </c>
    </row>
    <row r="19" spans="3:9" ht="12.75">
      <c r="C19" s="1" t="s">
        <v>287</v>
      </c>
      <c r="D19" s="1" t="s">
        <v>293</v>
      </c>
      <c r="E19" s="1"/>
      <c r="G19" s="15"/>
      <c r="H19" s="1" t="s">
        <v>287</v>
      </c>
      <c r="I19" s="1" t="s">
        <v>293</v>
      </c>
    </row>
    <row r="20" spans="1:5" ht="12.75">
      <c r="A20" s="12" t="s">
        <v>204</v>
      </c>
      <c r="B20" s="12" t="s">
        <v>205</v>
      </c>
      <c r="C20" s="12">
        <v>12.2644950214382</v>
      </c>
      <c r="D20" s="2">
        <v>416.682645045046</v>
      </c>
      <c r="E20" s="14">
        <f>D20-C20</f>
        <v>404.4181500236078</v>
      </c>
    </row>
    <row r="21" spans="1:9" ht="12.75">
      <c r="A21" s="12" t="s">
        <v>221</v>
      </c>
      <c r="B21" s="12" t="s">
        <v>222</v>
      </c>
      <c r="C21" s="12">
        <v>39.2305614492903</v>
      </c>
      <c r="D21" s="2">
        <v>272.889522704023</v>
      </c>
      <c r="E21" s="14">
        <f>D21-C21</f>
        <v>233.65896125473273</v>
      </c>
      <c r="G21" t="s">
        <v>316</v>
      </c>
      <c r="H21">
        <f>AVERAGE(C20:C120)-CONFIDENCE(0.05,STDEV(C20:C120),100)</f>
        <v>217.6079149922013</v>
      </c>
      <c r="I21">
        <f>AVERAGE(D20:D120)-CONFIDENCE(0.05,STDEV(D20:D120),100)</f>
        <v>238.68991307022876</v>
      </c>
    </row>
    <row r="22" spans="1:9" ht="12.75">
      <c r="A22" s="12" t="s">
        <v>126</v>
      </c>
      <c r="B22" s="12" t="s">
        <v>127</v>
      </c>
      <c r="C22" s="12">
        <v>62.1023862583775</v>
      </c>
      <c r="D22" s="3">
        <v>625.508957375396</v>
      </c>
      <c r="E22" s="14">
        <f>D22-C22</f>
        <v>563.4065711170185</v>
      </c>
      <c r="G22" t="s">
        <v>317</v>
      </c>
      <c r="H22">
        <f>AVERAGE(C20:C120)+CONFIDENCE(0.05,STDEV(C20:C120),100)</f>
        <v>285.6910293427491</v>
      </c>
      <c r="I22">
        <f>AVERAGE(D20:D120)+CONFIDENCE(0.05,STDEV(D20:D120),100)</f>
        <v>345.2930137238833</v>
      </c>
    </row>
    <row r="23" spans="1:9" ht="12.75">
      <c r="A23" s="12" t="s">
        <v>157</v>
      </c>
      <c r="B23" s="12" t="s">
        <v>158</v>
      </c>
      <c r="C23" s="12">
        <v>65.0030636253372</v>
      </c>
      <c r="D23" s="2">
        <v>65.0030636253372</v>
      </c>
      <c r="E23" s="14">
        <f>D23-C23</f>
        <v>0</v>
      </c>
      <c r="G23" t="s">
        <v>292</v>
      </c>
      <c r="H23">
        <f>AVERAGE(C20:C120)</f>
        <v>251.6494721674752</v>
      </c>
      <c r="I23">
        <f>AVERAGE(D20:D120)</f>
        <v>291.991463397056</v>
      </c>
    </row>
    <row r="24" spans="1:5" ht="12.75">
      <c r="A24" s="12" t="s">
        <v>159</v>
      </c>
      <c r="B24" s="12" t="s">
        <v>160</v>
      </c>
      <c r="C24" s="12">
        <v>67.5603278282273</v>
      </c>
      <c r="D24" s="2">
        <v>67.5603278282273</v>
      </c>
      <c r="E24" s="14">
        <f>D24-C24</f>
        <v>0</v>
      </c>
    </row>
    <row r="25" spans="1:5" ht="12.75">
      <c r="A25" s="12" t="s">
        <v>141</v>
      </c>
      <c r="B25" s="12" t="s">
        <v>142</v>
      </c>
      <c r="C25" s="12">
        <v>74.9203973241848</v>
      </c>
      <c r="D25" s="2">
        <v>197.180350038641</v>
      </c>
      <c r="E25" s="14">
        <f>D25-C25</f>
        <v>122.25995271445619</v>
      </c>
    </row>
    <row r="26" spans="1:5" ht="12.75">
      <c r="A26" s="12" t="s">
        <v>168</v>
      </c>
      <c r="B26" s="12" t="s">
        <v>169</v>
      </c>
      <c r="C26" s="12">
        <v>74.9248229469283</v>
      </c>
      <c r="D26" s="2">
        <v>283.216697740382</v>
      </c>
      <c r="E26" s="14">
        <f>D26-C26</f>
        <v>208.2918747934537</v>
      </c>
    </row>
    <row r="27" spans="1:5" ht="12.75">
      <c r="A27" s="12" t="s">
        <v>39</v>
      </c>
      <c r="B27" s="12" t="s">
        <v>40</v>
      </c>
      <c r="C27" s="12">
        <v>83.3586750169198</v>
      </c>
      <c r="D27" s="2">
        <v>83.3586750169198</v>
      </c>
      <c r="E27" s="14">
        <f>D27-C27</f>
        <v>0</v>
      </c>
    </row>
    <row r="28" spans="1:5" ht="12.75">
      <c r="A28" s="12" t="s">
        <v>233</v>
      </c>
      <c r="B28" s="12" t="s">
        <v>234</v>
      </c>
      <c r="C28" s="12">
        <v>87.0663605568741</v>
      </c>
      <c r="D28" s="2">
        <v>126.663929505447</v>
      </c>
      <c r="E28" s="14">
        <f>D28-C28</f>
        <v>39.5975689485729</v>
      </c>
    </row>
    <row r="29" spans="1:5" ht="12.75">
      <c r="A29" s="12" t="s">
        <v>54</v>
      </c>
      <c r="B29" s="12" t="s">
        <v>194</v>
      </c>
      <c r="C29" s="12">
        <v>87.187933810573</v>
      </c>
      <c r="D29" s="2">
        <v>40.334150788934</v>
      </c>
      <c r="E29" s="14">
        <f>D29-C29</f>
        <v>-46.853783021639</v>
      </c>
    </row>
    <row r="30" spans="1:5" ht="12.75">
      <c r="A30" s="12" t="s">
        <v>35</v>
      </c>
      <c r="B30" s="12" t="s">
        <v>185</v>
      </c>
      <c r="C30" s="12">
        <v>87.3246533990822</v>
      </c>
      <c r="D30" s="3">
        <v>960.145400765602</v>
      </c>
      <c r="E30" s="14">
        <f>D30-C30</f>
        <v>872.8207473665198</v>
      </c>
    </row>
    <row r="31" spans="1:5" ht="12.75">
      <c r="A31" s="12" t="s">
        <v>195</v>
      </c>
      <c r="B31" s="12" t="s">
        <v>196</v>
      </c>
      <c r="C31" s="12">
        <v>88.2204178390739</v>
      </c>
      <c r="D31" s="3">
        <v>931.828550449963</v>
      </c>
      <c r="E31" s="14">
        <f>D31-C31</f>
        <v>843.6081326108891</v>
      </c>
    </row>
    <row r="32" spans="1:5" ht="12.75">
      <c r="A32" s="12" t="s">
        <v>58</v>
      </c>
      <c r="B32" s="12" t="s">
        <v>59</v>
      </c>
      <c r="C32" s="12">
        <v>90.6610365325058</v>
      </c>
      <c r="D32" s="2">
        <v>90.6610365325058</v>
      </c>
      <c r="E32" s="14">
        <f>D32-C32</f>
        <v>0</v>
      </c>
    </row>
    <row r="33" spans="1:5" ht="12.75">
      <c r="A33" s="12" t="s">
        <v>143</v>
      </c>
      <c r="B33" s="12" t="s">
        <v>144</v>
      </c>
      <c r="C33" s="12">
        <v>91.1334114883477</v>
      </c>
      <c r="D33" s="2">
        <v>91.1334114883477</v>
      </c>
      <c r="E33" s="14">
        <f>D33-C33</f>
        <v>0</v>
      </c>
    </row>
    <row r="34" spans="1:5" ht="12.75">
      <c r="A34" s="12" t="s">
        <v>81</v>
      </c>
      <c r="B34" s="12" t="s">
        <v>82</v>
      </c>
      <c r="C34" s="12">
        <v>95.0733561754127</v>
      </c>
      <c r="D34" s="2">
        <v>119.573877769209</v>
      </c>
      <c r="E34" s="14">
        <f>D34-C34</f>
        <v>24.500521593796307</v>
      </c>
    </row>
    <row r="35" spans="1:5" ht="12.75">
      <c r="A35" s="12" t="s">
        <v>67</v>
      </c>
      <c r="B35" s="12" t="s">
        <v>68</v>
      </c>
      <c r="C35" s="12">
        <v>98.1294914776645</v>
      </c>
      <c r="D35" s="2">
        <v>98.1294914776645</v>
      </c>
      <c r="E35" s="14">
        <f>D35-C35</f>
        <v>0</v>
      </c>
    </row>
    <row r="36" spans="1:5" ht="12.75">
      <c r="A36" s="12" t="s">
        <v>34</v>
      </c>
      <c r="B36" s="12" t="s">
        <v>227</v>
      </c>
      <c r="C36" s="12">
        <v>103.708208828032</v>
      </c>
      <c r="D36" s="2">
        <v>21.6580481512152</v>
      </c>
      <c r="E36" s="14">
        <f>D36-C36</f>
        <v>-82.0501606768168</v>
      </c>
    </row>
    <row r="37" spans="1:5" ht="12.75">
      <c r="A37" s="12" t="s">
        <v>87</v>
      </c>
      <c r="B37" s="12" t="s">
        <v>88</v>
      </c>
      <c r="C37" s="12">
        <v>112.007037889544</v>
      </c>
      <c r="D37" s="2">
        <v>112.007037889544</v>
      </c>
      <c r="E37" s="14">
        <f>D37-C37</f>
        <v>0</v>
      </c>
    </row>
    <row r="38" spans="1:5" ht="12.75">
      <c r="A38" s="12" t="s">
        <v>12</v>
      </c>
      <c r="B38" s="12" t="s">
        <v>153</v>
      </c>
      <c r="C38" s="12">
        <v>114.397401662588</v>
      </c>
      <c r="D38" s="2">
        <v>114.397401662588</v>
      </c>
      <c r="E38" s="14">
        <f>D38-C38</f>
        <v>0</v>
      </c>
    </row>
    <row r="39" spans="1:5" ht="12.75">
      <c r="A39" s="12" t="s">
        <v>123</v>
      </c>
      <c r="B39" s="12" t="s">
        <v>167</v>
      </c>
      <c r="C39" s="12">
        <v>114.410589883887</v>
      </c>
      <c r="D39" s="2">
        <v>70.2595132004498</v>
      </c>
      <c r="E39" s="14">
        <f>D39-C39</f>
        <v>-44.151076683437196</v>
      </c>
    </row>
    <row r="40" spans="1:5" ht="12.75">
      <c r="A40" s="12" t="s">
        <v>213</v>
      </c>
      <c r="B40" s="12" t="s">
        <v>214</v>
      </c>
      <c r="C40" s="12">
        <v>117.585335970672</v>
      </c>
      <c r="D40" s="2">
        <v>117.585335970672</v>
      </c>
      <c r="E40" s="14">
        <f>D40-C40</f>
        <v>0</v>
      </c>
    </row>
    <row r="41" spans="1:5" ht="12.75">
      <c r="A41" s="12" t="s">
        <v>13</v>
      </c>
      <c r="B41" s="12" t="s">
        <v>47</v>
      </c>
      <c r="C41" s="12">
        <v>117.585335970672</v>
      </c>
      <c r="D41" s="2">
        <v>117.585335970672</v>
      </c>
      <c r="E41" s="14">
        <f>D41-C41</f>
        <v>0</v>
      </c>
    </row>
    <row r="42" spans="1:5" ht="12.75">
      <c r="A42" s="12" t="s">
        <v>81</v>
      </c>
      <c r="B42" s="12" t="s">
        <v>82</v>
      </c>
      <c r="C42" s="12">
        <v>119.573877769209</v>
      </c>
      <c r="D42" s="2">
        <v>119.573877769209</v>
      </c>
      <c r="E42" s="14">
        <f>D42-C42</f>
        <v>0</v>
      </c>
    </row>
    <row r="43" spans="1:5" ht="12.75">
      <c r="A43" s="12" t="s">
        <v>139</v>
      </c>
      <c r="B43" s="12" t="s">
        <v>140</v>
      </c>
      <c r="C43" s="12">
        <v>119.582582930404</v>
      </c>
      <c r="D43" s="3">
        <v>566.278951629769</v>
      </c>
      <c r="E43" s="14">
        <f>D43-C43</f>
        <v>446.69636869936505</v>
      </c>
    </row>
    <row r="44" spans="1:5" ht="12.75">
      <c r="A44" s="12" t="s">
        <v>149</v>
      </c>
      <c r="B44" s="12" t="s">
        <v>150</v>
      </c>
      <c r="C44" s="12">
        <v>120.488637033673</v>
      </c>
      <c r="D44" s="2">
        <v>120.488637033673</v>
      </c>
      <c r="E44" s="14">
        <f>D44-C44</f>
        <v>0</v>
      </c>
    </row>
    <row r="45" spans="1:5" ht="12.75">
      <c r="A45" s="12" t="s">
        <v>192</v>
      </c>
      <c r="B45" s="12" t="s">
        <v>193</v>
      </c>
      <c r="C45" s="12">
        <v>126.048525645807</v>
      </c>
      <c r="D45" s="2">
        <v>126.048525645807</v>
      </c>
      <c r="E45" s="14">
        <f>D45-C45</f>
        <v>0</v>
      </c>
    </row>
    <row r="46" spans="1:5" ht="12.75">
      <c r="A46" s="12" t="s">
        <v>7</v>
      </c>
      <c r="B46" s="12" t="s">
        <v>8</v>
      </c>
      <c r="C46" s="12">
        <v>126.291555325824</v>
      </c>
      <c r="D46" s="2">
        <v>434.563599428071</v>
      </c>
      <c r="E46" s="14">
        <f>D46-C46</f>
        <v>308.272044102247</v>
      </c>
    </row>
    <row r="47" spans="1:5" ht="12.75">
      <c r="A47" s="12" t="s">
        <v>76</v>
      </c>
      <c r="B47" s="12" t="s">
        <v>77</v>
      </c>
      <c r="C47" s="12">
        <v>134.371035064399</v>
      </c>
      <c r="D47" s="2">
        <v>52.663962857058</v>
      </c>
      <c r="E47" s="14">
        <f>D47-C47</f>
        <v>-81.70707220734099</v>
      </c>
    </row>
    <row r="48" spans="1:5" ht="12.75">
      <c r="A48" s="12" t="s">
        <v>187</v>
      </c>
      <c r="B48" s="12" t="s">
        <v>188</v>
      </c>
      <c r="C48" s="12">
        <v>138.147476763658</v>
      </c>
      <c r="D48" s="2">
        <v>170.933193770895</v>
      </c>
      <c r="E48" s="14">
        <f>D48-C48</f>
        <v>32.785717007237</v>
      </c>
    </row>
    <row r="49" spans="1:5" ht="12.75">
      <c r="A49" s="12" t="s">
        <v>136</v>
      </c>
      <c r="B49" s="12" t="s">
        <v>137</v>
      </c>
      <c r="C49" s="12">
        <v>141.671987303788</v>
      </c>
      <c r="D49" s="2">
        <v>160.676503739526</v>
      </c>
      <c r="E49" s="14">
        <f>D49-C49</f>
        <v>19.004516435737997</v>
      </c>
    </row>
    <row r="50" spans="1:5" ht="12.75">
      <c r="A50" s="12" t="s">
        <v>165</v>
      </c>
      <c r="B50" s="12" t="s">
        <v>166</v>
      </c>
      <c r="C50" s="12">
        <v>144.436188231675</v>
      </c>
      <c r="D50" s="2">
        <v>30.5931936446333</v>
      </c>
      <c r="E50" s="14">
        <f>D50-C50</f>
        <v>-113.8429945870417</v>
      </c>
    </row>
    <row r="51" spans="1:5" ht="12.75">
      <c r="A51" s="12" t="s">
        <v>112</v>
      </c>
      <c r="B51" s="12" t="s">
        <v>113</v>
      </c>
      <c r="C51" s="12">
        <v>145.615568272423</v>
      </c>
      <c r="D51" s="2">
        <v>48.1330300105056</v>
      </c>
      <c r="E51" s="14">
        <f>D51-C51</f>
        <v>-97.4825382619174</v>
      </c>
    </row>
    <row r="52" spans="1:5" ht="12.75">
      <c r="A52" s="12" t="s">
        <v>92</v>
      </c>
      <c r="B52" s="12" t="s">
        <v>125</v>
      </c>
      <c r="C52" s="12">
        <v>148.109103808082</v>
      </c>
      <c r="D52" s="2">
        <v>148.109103808082</v>
      </c>
      <c r="E52" s="14">
        <f>D52-C52</f>
        <v>0</v>
      </c>
    </row>
    <row r="53" spans="1:5" ht="12.75">
      <c r="A53" s="12" t="s">
        <v>106</v>
      </c>
      <c r="B53" s="12" t="s">
        <v>107</v>
      </c>
      <c r="C53" s="12">
        <v>150.211793593502</v>
      </c>
      <c r="D53" s="2">
        <v>383.636110736977</v>
      </c>
      <c r="E53" s="14">
        <f>D53-C53</f>
        <v>233.424317143475</v>
      </c>
    </row>
    <row r="54" spans="1:5" ht="12.75">
      <c r="A54" s="12" t="s">
        <v>106</v>
      </c>
      <c r="B54" s="12" t="s">
        <v>161</v>
      </c>
      <c r="C54" s="12">
        <v>150.211793593502</v>
      </c>
      <c r="D54" s="2">
        <v>411.705379830637</v>
      </c>
      <c r="E54" s="14">
        <f>D54-C54</f>
        <v>261.493586237135</v>
      </c>
    </row>
    <row r="55" spans="1:5" ht="12.75">
      <c r="A55" s="12" t="s">
        <v>49</v>
      </c>
      <c r="B55" s="12" t="s">
        <v>50</v>
      </c>
      <c r="C55" s="12">
        <v>150.662299396514</v>
      </c>
      <c r="D55" s="2">
        <v>217.528071645579</v>
      </c>
      <c r="E55" s="14">
        <f>D55-C55</f>
        <v>66.865772249065</v>
      </c>
    </row>
    <row r="56" spans="1:5" ht="12.75">
      <c r="A56" s="12" t="s">
        <v>197</v>
      </c>
      <c r="B56" s="12" t="s">
        <v>198</v>
      </c>
      <c r="C56" s="12">
        <v>155.982748832981</v>
      </c>
      <c r="D56" s="2">
        <v>91.4989509246913</v>
      </c>
      <c r="E56" s="14">
        <f>D56-C56</f>
        <v>-64.4837979082897</v>
      </c>
    </row>
    <row r="57" spans="1:5" ht="12.75">
      <c r="A57" s="12" t="s">
        <v>31</v>
      </c>
      <c r="B57" s="12" t="s">
        <v>32</v>
      </c>
      <c r="C57" s="12">
        <v>159.336254273196</v>
      </c>
      <c r="D57" s="2">
        <v>141.015637637</v>
      </c>
      <c r="E57" s="14">
        <f>D57-C57</f>
        <v>-18.320616636196007</v>
      </c>
    </row>
    <row r="58" spans="1:5" ht="12.75">
      <c r="A58" s="12" t="s">
        <v>136</v>
      </c>
      <c r="B58" s="12" t="s">
        <v>137</v>
      </c>
      <c r="C58" s="12">
        <v>160.676503739526</v>
      </c>
      <c r="D58" s="2">
        <v>160.676503739526</v>
      </c>
      <c r="E58" s="14">
        <f>D58-C58</f>
        <v>0</v>
      </c>
    </row>
    <row r="59" spans="1:5" ht="12.75">
      <c r="A59" s="12" t="s">
        <v>13</v>
      </c>
      <c r="B59" s="12" t="s">
        <v>15</v>
      </c>
      <c r="C59" s="12">
        <v>164.780421609275</v>
      </c>
      <c r="D59" s="2">
        <v>119.42993111244</v>
      </c>
      <c r="E59" s="14">
        <f>D59-C59</f>
        <v>-45.35049049683501</v>
      </c>
    </row>
    <row r="60" spans="1:5" ht="12.75">
      <c r="A60" s="12" t="s">
        <v>109</v>
      </c>
      <c r="B60" s="12" t="s">
        <v>110</v>
      </c>
      <c r="C60" s="12">
        <v>165.746802410223</v>
      </c>
      <c r="D60" s="2">
        <v>247.408636601627</v>
      </c>
      <c r="E60" s="14">
        <f>D60-C60</f>
        <v>81.66183419140398</v>
      </c>
    </row>
    <row r="61" spans="1:5" ht="12.75">
      <c r="A61" s="12" t="s">
        <v>179</v>
      </c>
      <c r="B61" s="12" t="s">
        <v>180</v>
      </c>
      <c r="C61" s="12">
        <v>166.792689150051</v>
      </c>
      <c r="D61" s="2">
        <v>92.4767266568829</v>
      </c>
      <c r="E61" s="14">
        <f>D61-C61</f>
        <v>-74.31596249316809</v>
      </c>
    </row>
    <row r="62" spans="1:5" ht="12.75">
      <c r="A62" s="12" t="s">
        <v>92</v>
      </c>
      <c r="B62" s="12" t="s">
        <v>125</v>
      </c>
      <c r="C62" s="12">
        <v>166.976094028134</v>
      </c>
      <c r="D62" s="2">
        <v>148.109103808082</v>
      </c>
      <c r="E62" s="14">
        <f>D62-C62</f>
        <v>-18.866990220052003</v>
      </c>
    </row>
    <row r="63" spans="1:5" ht="12.75">
      <c r="A63" s="12" t="s">
        <v>230</v>
      </c>
      <c r="B63" s="12" t="s">
        <v>231</v>
      </c>
      <c r="C63" s="12">
        <v>169.495384198219</v>
      </c>
      <c r="D63" s="2">
        <v>281.131172756947</v>
      </c>
      <c r="E63" s="14">
        <f>D63-C63</f>
        <v>111.63578855872802</v>
      </c>
    </row>
    <row r="64" spans="1:5" ht="12.75">
      <c r="A64" s="12" t="s">
        <v>201</v>
      </c>
      <c r="B64" s="12" t="s">
        <v>202</v>
      </c>
      <c r="C64" s="12">
        <v>169.999382810981</v>
      </c>
      <c r="D64" s="3">
        <v>765.43715744093</v>
      </c>
      <c r="E64" s="14">
        <f>D64-C64</f>
        <v>595.437774629949</v>
      </c>
    </row>
    <row r="65" spans="1:5" ht="12.75">
      <c r="A65" s="12" t="s">
        <v>211</v>
      </c>
      <c r="B65" s="12" t="s">
        <v>212</v>
      </c>
      <c r="C65" s="12">
        <v>172.057124127121</v>
      </c>
      <c r="D65" s="2">
        <v>40.2851059777615</v>
      </c>
      <c r="E65" s="14">
        <f>D65-C65</f>
        <v>-131.7720181493595</v>
      </c>
    </row>
    <row r="66" spans="1:5" ht="12.75">
      <c r="A66" s="12" t="s">
        <v>19</v>
      </c>
      <c r="B66" s="12" t="s">
        <v>186</v>
      </c>
      <c r="C66" s="12">
        <v>172.818754452523</v>
      </c>
      <c r="D66" s="3">
        <v>668.243299828299</v>
      </c>
      <c r="E66" s="14">
        <f>D66-C66</f>
        <v>495.424545375776</v>
      </c>
    </row>
    <row r="67" spans="1:5" ht="12.75">
      <c r="A67" s="12" t="s">
        <v>101</v>
      </c>
      <c r="B67" s="12" t="s">
        <v>200</v>
      </c>
      <c r="C67" s="12">
        <v>182.342967411998</v>
      </c>
      <c r="D67" s="2">
        <v>133.400128319574</v>
      </c>
      <c r="E67" s="14">
        <f>D67-C67</f>
        <v>-48.94283909242398</v>
      </c>
    </row>
    <row r="68" spans="1:5" ht="12.75">
      <c r="A68" s="12" t="s">
        <v>120</v>
      </c>
      <c r="B68" s="12" t="s">
        <v>130</v>
      </c>
      <c r="C68" s="12">
        <v>183.067202939659</v>
      </c>
      <c r="D68" s="3">
        <v>518.597397754622</v>
      </c>
      <c r="E68" s="14">
        <f>D68-C68</f>
        <v>335.53019481496295</v>
      </c>
    </row>
    <row r="69" spans="1:5" ht="12.75">
      <c r="A69" s="12" t="s">
        <v>104</v>
      </c>
      <c r="B69" s="12" t="s">
        <v>105</v>
      </c>
      <c r="C69" s="12">
        <v>183.285053361063</v>
      </c>
      <c r="D69" s="2">
        <v>144.571909256022</v>
      </c>
      <c r="E69" s="14">
        <f>D69-C69</f>
        <v>-38.71314410504101</v>
      </c>
    </row>
    <row r="70" spans="1:5" ht="12.75">
      <c r="A70" s="12" t="s">
        <v>206</v>
      </c>
      <c r="B70" s="12" t="s">
        <v>207</v>
      </c>
      <c r="C70" s="12">
        <v>187.892435162209</v>
      </c>
      <c r="D70" s="2">
        <v>187.892435162209</v>
      </c>
      <c r="E70" s="14">
        <f>D70-C70</f>
        <v>0</v>
      </c>
    </row>
    <row r="71" spans="1:5" ht="12.75">
      <c r="A71" s="12" t="s">
        <v>72</v>
      </c>
      <c r="B71" s="12" t="s">
        <v>73</v>
      </c>
      <c r="C71" s="12">
        <v>190.635841116209</v>
      </c>
      <c r="D71" s="2">
        <v>108.250383306221</v>
      </c>
      <c r="E71" s="14">
        <f>D71-C71</f>
        <v>-82.38545780998801</v>
      </c>
    </row>
    <row r="72" spans="1:5" ht="12.75">
      <c r="A72" s="12" t="s">
        <v>7</v>
      </c>
      <c r="B72" s="12" t="s">
        <v>8</v>
      </c>
      <c r="C72" s="12">
        <v>190.668099675751</v>
      </c>
      <c r="D72" s="2">
        <v>434.563599428071</v>
      </c>
      <c r="E72" s="14">
        <f>D72-C72</f>
        <v>243.89549975231998</v>
      </c>
    </row>
    <row r="73" spans="1:5" ht="12.75">
      <c r="A73" s="12" t="s">
        <v>90</v>
      </c>
      <c r="B73" s="12" t="s">
        <v>91</v>
      </c>
      <c r="C73" s="12">
        <v>191.155557440549</v>
      </c>
      <c r="D73" s="3">
        <v>727.957414449074</v>
      </c>
      <c r="E73" s="14">
        <f>D73-C73</f>
        <v>536.8018570085251</v>
      </c>
    </row>
    <row r="74" spans="1:5" ht="12.75">
      <c r="A74" s="12" t="s">
        <v>147</v>
      </c>
      <c r="B74" s="12" t="s">
        <v>199</v>
      </c>
      <c r="C74" s="12">
        <v>212.833638515365</v>
      </c>
      <c r="D74" s="2">
        <v>138.55668855546</v>
      </c>
      <c r="E74" s="14">
        <f>D74-C74</f>
        <v>-74.27694995990501</v>
      </c>
    </row>
    <row r="75" spans="1:5" ht="12.75">
      <c r="A75" s="12" t="s">
        <v>147</v>
      </c>
      <c r="B75" s="12" t="s">
        <v>148</v>
      </c>
      <c r="C75" s="12">
        <v>215.696602314773</v>
      </c>
      <c r="D75" s="2">
        <v>134.126283857338</v>
      </c>
      <c r="E75" s="14">
        <f>D75-C75</f>
        <v>-81.57031845743501</v>
      </c>
    </row>
    <row r="76" spans="1:5" ht="12.75">
      <c r="A76" s="12" t="s">
        <v>97</v>
      </c>
      <c r="B76" s="12" t="s">
        <v>98</v>
      </c>
      <c r="C76" s="12">
        <v>223.565046300239</v>
      </c>
      <c r="D76" s="2">
        <v>329.239825414788</v>
      </c>
      <c r="E76" s="14">
        <f>D76-C76</f>
        <v>105.67477911454901</v>
      </c>
    </row>
    <row r="77" spans="1:5" ht="12.75">
      <c r="A77" s="12" t="s">
        <v>197</v>
      </c>
      <c r="B77" s="12" t="s">
        <v>198</v>
      </c>
      <c r="C77" s="12">
        <v>225.024101801518</v>
      </c>
      <c r="D77" s="2">
        <v>91.4989509246913</v>
      </c>
      <c r="E77" s="14">
        <f>D77-C77</f>
        <v>-133.52515087682667</v>
      </c>
    </row>
    <row r="78" spans="1:5" ht="12.75">
      <c r="A78" s="12" t="s">
        <v>126</v>
      </c>
      <c r="B78" s="12" t="s">
        <v>127</v>
      </c>
      <c r="C78" s="12">
        <v>227.938589091904</v>
      </c>
      <c r="D78" s="3">
        <v>625.508957375396</v>
      </c>
      <c r="E78" s="14">
        <f>D78-C78</f>
        <v>397.57036828349203</v>
      </c>
    </row>
    <row r="79" spans="1:5" ht="12.75">
      <c r="A79" s="12" t="s">
        <v>29</v>
      </c>
      <c r="B79" s="12" t="s">
        <v>270</v>
      </c>
      <c r="C79" s="12">
        <v>229.506378271188</v>
      </c>
      <c r="D79" s="2">
        <v>161.377495380965</v>
      </c>
      <c r="E79" s="14">
        <f>D79-C79</f>
        <v>-68.128882890223</v>
      </c>
    </row>
    <row r="80" spans="1:5" ht="12.75">
      <c r="A80" s="12" t="s">
        <v>115</v>
      </c>
      <c r="B80" s="12" t="s">
        <v>116</v>
      </c>
      <c r="C80" s="12">
        <v>230.839428431627</v>
      </c>
      <c r="D80" s="2">
        <v>112.673574810756</v>
      </c>
      <c r="E80" s="14">
        <f>D80-C80</f>
        <v>-118.165853620871</v>
      </c>
    </row>
    <row r="81" spans="1:5" ht="12.75">
      <c r="A81" s="12" t="s">
        <v>155</v>
      </c>
      <c r="B81" s="12" t="s">
        <v>156</v>
      </c>
      <c r="C81" s="12">
        <v>231.800350364282</v>
      </c>
      <c r="D81" s="3">
        <v>545.07772877888</v>
      </c>
      <c r="E81" s="14">
        <f>D81-C81</f>
        <v>313.277378414598</v>
      </c>
    </row>
    <row r="82" spans="1:5" ht="12.75">
      <c r="A82" s="12" t="s">
        <v>122</v>
      </c>
      <c r="B82" s="12" t="s">
        <v>178</v>
      </c>
      <c r="C82" s="12">
        <v>242.680950910869</v>
      </c>
      <c r="D82" s="2">
        <v>117.626114692465</v>
      </c>
      <c r="E82" s="14">
        <f>D82-C82</f>
        <v>-125.054836218404</v>
      </c>
    </row>
    <row r="83" spans="1:5" ht="12.75">
      <c r="A83" s="12" t="s">
        <v>211</v>
      </c>
      <c r="B83" s="12" t="s">
        <v>212</v>
      </c>
      <c r="C83" s="12">
        <v>251.777417148745</v>
      </c>
      <c r="D83" s="2">
        <v>40.2851059777615</v>
      </c>
      <c r="E83" s="14">
        <f>D83-C83</f>
        <v>-211.4923111709835</v>
      </c>
    </row>
    <row r="84" spans="1:5" ht="12.75">
      <c r="A84" s="12" t="s">
        <v>225</v>
      </c>
      <c r="B84" s="12" t="s">
        <v>226</v>
      </c>
      <c r="C84" s="12">
        <v>254.67298490761</v>
      </c>
      <c r="D84" s="2">
        <v>360.823765256997</v>
      </c>
      <c r="E84" s="14">
        <f>D84-C84</f>
        <v>106.15078034938699</v>
      </c>
    </row>
    <row r="85" spans="1:5" ht="12.75">
      <c r="A85" s="12" t="s">
        <v>215</v>
      </c>
      <c r="B85" s="12" t="s">
        <v>216</v>
      </c>
      <c r="C85" s="12">
        <v>261.070305922166</v>
      </c>
      <c r="D85" s="2">
        <v>112.31203158401</v>
      </c>
      <c r="E85" s="14">
        <f>D85-C85</f>
        <v>-148.758274338156</v>
      </c>
    </row>
    <row r="86" spans="1:5" ht="12.75">
      <c r="A86" s="12" t="s">
        <v>13</v>
      </c>
      <c r="B86" s="12" t="s">
        <v>15</v>
      </c>
      <c r="C86" s="12">
        <v>273.263973664902</v>
      </c>
      <c r="D86" s="2">
        <v>119.42993111244</v>
      </c>
      <c r="E86" s="14">
        <f>D86-C86</f>
        <v>-153.834042552462</v>
      </c>
    </row>
    <row r="87" spans="1:5" ht="12.75">
      <c r="A87" s="12" t="s">
        <v>165</v>
      </c>
      <c r="B87" s="12" t="s">
        <v>166</v>
      </c>
      <c r="C87" s="12">
        <v>274.330619182726</v>
      </c>
      <c r="D87" s="2">
        <v>30.5931936446333</v>
      </c>
      <c r="E87" s="14">
        <f>D87-C87</f>
        <v>-243.73742553809274</v>
      </c>
    </row>
    <row r="88" spans="1:5" ht="12.75">
      <c r="A88" s="12" t="s">
        <v>24</v>
      </c>
      <c r="B88" s="12" t="s">
        <v>25</v>
      </c>
      <c r="C88" s="12">
        <v>279.805914362903</v>
      </c>
      <c r="D88" s="2">
        <v>72.7812861157067</v>
      </c>
      <c r="E88" s="14">
        <f>D88-C88</f>
        <v>-207.02462824719632</v>
      </c>
    </row>
    <row r="89" spans="1:5" ht="12.75">
      <c r="A89" s="12" t="s">
        <v>183</v>
      </c>
      <c r="B89" s="12" t="s">
        <v>184</v>
      </c>
      <c r="C89" s="12">
        <v>280.46298669346</v>
      </c>
      <c r="D89" s="2">
        <v>43.2150994063542</v>
      </c>
      <c r="E89" s="14">
        <f>D89-C89</f>
        <v>-237.24788728710578</v>
      </c>
    </row>
    <row r="90" spans="1:5" ht="12.75">
      <c r="A90" s="12" t="s">
        <v>168</v>
      </c>
      <c r="B90" s="12" t="s">
        <v>169</v>
      </c>
      <c r="C90" s="12">
        <v>283.216697740382</v>
      </c>
      <c r="D90" s="2">
        <v>283.216697740382</v>
      </c>
      <c r="E90" s="14">
        <f>D90-C90</f>
        <v>0</v>
      </c>
    </row>
    <row r="91" spans="1:5" ht="12.75">
      <c r="A91" s="12" t="s">
        <v>131</v>
      </c>
      <c r="B91" s="12" t="s">
        <v>132</v>
      </c>
      <c r="C91" s="12">
        <v>300.243202497812</v>
      </c>
      <c r="D91" s="3">
        <v>582.002102736005</v>
      </c>
      <c r="E91" s="14">
        <f>D91-C91</f>
        <v>281.758900238193</v>
      </c>
    </row>
    <row r="92" spans="1:5" ht="12.75">
      <c r="A92" s="12" t="s">
        <v>190</v>
      </c>
      <c r="B92" s="12" t="s">
        <v>191</v>
      </c>
      <c r="C92" s="12">
        <v>309.128609209713</v>
      </c>
      <c r="D92" s="2">
        <v>230.793292413687</v>
      </c>
      <c r="E92" s="14">
        <f>D92-C92</f>
        <v>-78.33531679602598</v>
      </c>
    </row>
    <row r="93" spans="1:5" ht="12.75">
      <c r="A93" s="12" t="s">
        <v>235</v>
      </c>
      <c r="B93" s="12" t="s">
        <v>236</v>
      </c>
      <c r="C93" s="12">
        <v>311.425532184249</v>
      </c>
      <c r="D93" s="2">
        <v>311.425532184249</v>
      </c>
      <c r="E93" s="14">
        <f>D93-C93</f>
        <v>0</v>
      </c>
    </row>
    <row r="94" spans="1:5" ht="12.75">
      <c r="A94" s="12" t="s">
        <v>34</v>
      </c>
      <c r="B94" s="12" t="s">
        <v>227</v>
      </c>
      <c r="C94" s="12">
        <v>341.4427253772</v>
      </c>
      <c r="D94" s="2">
        <v>21.6580481512152</v>
      </c>
      <c r="E94" s="14">
        <f>D94-C94</f>
        <v>-319.7846772259848</v>
      </c>
    </row>
    <row r="95" spans="1:5" ht="12.75">
      <c r="A95" s="12" t="s">
        <v>162</v>
      </c>
      <c r="B95" s="12" t="s">
        <v>163</v>
      </c>
      <c r="C95" s="12">
        <v>342.554818497551</v>
      </c>
      <c r="D95" s="2">
        <v>342.554818497551</v>
      </c>
      <c r="E95" s="14">
        <f>D95-C95</f>
        <v>0</v>
      </c>
    </row>
    <row r="96" spans="1:5" ht="12.75">
      <c r="A96" s="12" t="s">
        <v>41</v>
      </c>
      <c r="B96" s="12" t="s">
        <v>164</v>
      </c>
      <c r="C96" s="12">
        <v>342.678629244995</v>
      </c>
      <c r="D96" s="2">
        <v>406.373251725915</v>
      </c>
      <c r="E96" s="14">
        <f>D96-C96</f>
        <v>63.694622480919975</v>
      </c>
    </row>
    <row r="97" spans="1:5" ht="12.75">
      <c r="A97" s="12" t="s">
        <v>106</v>
      </c>
      <c r="B97" s="12" t="s">
        <v>107</v>
      </c>
      <c r="C97" s="12">
        <v>346.018726522835</v>
      </c>
      <c r="D97" s="2">
        <v>383.636110736977</v>
      </c>
      <c r="E97" s="14">
        <f>D97-C97</f>
        <v>37.61738421414202</v>
      </c>
    </row>
    <row r="98" spans="1:5" ht="12.75">
      <c r="A98" s="12" t="s">
        <v>187</v>
      </c>
      <c r="B98" s="12" t="s">
        <v>188</v>
      </c>
      <c r="C98" s="12">
        <v>350.839425677728</v>
      </c>
      <c r="D98" s="2">
        <v>170.933193770895</v>
      </c>
      <c r="E98" s="14">
        <f>D98-C98</f>
        <v>-179.906231906833</v>
      </c>
    </row>
    <row r="99" spans="1:5" ht="12.75">
      <c r="A99" s="12" t="s">
        <v>72</v>
      </c>
      <c r="B99" s="12" t="s">
        <v>73</v>
      </c>
      <c r="C99" s="12">
        <v>374.914785092388</v>
      </c>
      <c r="D99" s="2">
        <v>108.250383306221</v>
      </c>
      <c r="E99" s="14">
        <f>D99-C99</f>
        <v>-266.664401786167</v>
      </c>
    </row>
    <row r="100" spans="1:5" ht="12.75">
      <c r="A100" s="12" t="s">
        <v>213</v>
      </c>
      <c r="B100" s="12" t="s">
        <v>214</v>
      </c>
      <c r="C100" s="12">
        <v>384.600053247947</v>
      </c>
      <c r="D100" s="2">
        <v>117.585335970672</v>
      </c>
      <c r="E100" s="14">
        <f>D100-C100</f>
        <v>-267.014717277275</v>
      </c>
    </row>
    <row r="101" spans="1:5" ht="12.75">
      <c r="A101" s="12" t="s">
        <v>79</v>
      </c>
      <c r="B101" s="12" t="s">
        <v>228</v>
      </c>
      <c r="C101" s="12">
        <v>394.766801506894</v>
      </c>
      <c r="D101" s="2">
        <v>112.673574810756</v>
      </c>
      <c r="E101" s="14">
        <f>D101-C101</f>
        <v>-282.093226696138</v>
      </c>
    </row>
    <row r="102" spans="1:5" ht="12.75">
      <c r="A102" s="12" t="s">
        <v>70</v>
      </c>
      <c r="B102" s="12" t="s">
        <v>96</v>
      </c>
      <c r="C102" s="12">
        <v>401.06834305743</v>
      </c>
      <c r="D102" s="2">
        <v>401.06834305743</v>
      </c>
      <c r="E102" s="14">
        <f>D102-C102</f>
        <v>0</v>
      </c>
    </row>
    <row r="103" spans="1:5" ht="12.75">
      <c r="A103" s="12" t="s">
        <v>179</v>
      </c>
      <c r="B103" s="12" t="s">
        <v>180</v>
      </c>
      <c r="C103" s="12">
        <v>426.003583128595</v>
      </c>
      <c r="D103" s="2">
        <v>92.4767266568829</v>
      </c>
      <c r="E103" s="14">
        <f>D103-C103</f>
        <v>-333.5268564717121</v>
      </c>
    </row>
    <row r="104" spans="1:5" ht="12.75">
      <c r="A104" s="12" t="s">
        <v>133</v>
      </c>
      <c r="B104" s="12" t="s">
        <v>134</v>
      </c>
      <c r="C104" s="12">
        <v>426.272660085014</v>
      </c>
      <c r="D104" s="2">
        <v>92.2242050559801</v>
      </c>
      <c r="E104" s="14">
        <f>D104-C104</f>
        <v>-334.0484550290339</v>
      </c>
    </row>
    <row r="105" spans="1:5" ht="12.75">
      <c r="A105" s="12" t="s">
        <v>106</v>
      </c>
      <c r="B105" s="12" t="s">
        <v>161</v>
      </c>
      <c r="C105" s="12">
        <v>428.80140931242</v>
      </c>
      <c r="D105" s="2">
        <v>411.705379830637</v>
      </c>
      <c r="E105" s="14">
        <f>D105-C105</f>
        <v>-17.096029481782978</v>
      </c>
    </row>
    <row r="106" spans="1:5" ht="12.75">
      <c r="A106" s="12" t="s">
        <v>147</v>
      </c>
      <c r="B106" s="12" t="s">
        <v>148</v>
      </c>
      <c r="C106" s="12">
        <v>434.958424963507</v>
      </c>
      <c r="D106" s="2">
        <v>134.126283857338</v>
      </c>
      <c r="E106" s="14">
        <f>D106-C106</f>
        <v>-300.83214110616905</v>
      </c>
    </row>
    <row r="107" spans="1:5" ht="12.75">
      <c r="A107" s="12" t="s">
        <v>128</v>
      </c>
      <c r="B107" s="12" t="s">
        <v>129</v>
      </c>
      <c r="C107" s="12">
        <v>438.962523453116</v>
      </c>
      <c r="D107" s="2">
        <v>294.244101862501</v>
      </c>
      <c r="E107" s="14">
        <f>D107-C107</f>
        <v>-144.71842159061498</v>
      </c>
    </row>
    <row r="108" spans="1:5" ht="12.75">
      <c r="A108" s="12" t="s">
        <v>201</v>
      </c>
      <c r="B108" s="12" t="s">
        <v>202</v>
      </c>
      <c r="C108" s="12">
        <v>466.320812686757</v>
      </c>
      <c r="D108" s="3">
        <v>765.43715744093</v>
      </c>
      <c r="E108" s="14">
        <f>D108-C108</f>
        <v>299.11634475417304</v>
      </c>
    </row>
    <row r="109" spans="1:5" ht="12.75">
      <c r="A109" s="12" t="s">
        <v>93</v>
      </c>
      <c r="B109" s="12" t="s">
        <v>94</v>
      </c>
      <c r="C109" s="12">
        <v>495.25436725826</v>
      </c>
      <c r="D109" s="2">
        <v>495.25436725826</v>
      </c>
      <c r="E109" s="14">
        <f>D109-C109</f>
        <v>0</v>
      </c>
    </row>
    <row r="110" spans="1:5" ht="12.75">
      <c r="A110" s="12" t="s">
        <v>79</v>
      </c>
      <c r="B110" s="12" t="s">
        <v>80</v>
      </c>
      <c r="C110" s="12">
        <v>495.25436725826</v>
      </c>
      <c r="D110" s="2">
        <v>165.264853355942</v>
      </c>
      <c r="E110" s="14">
        <f>D110-C110</f>
        <v>-329.989513902318</v>
      </c>
    </row>
    <row r="111" spans="1:5" ht="12.75">
      <c r="A111" s="13" t="s">
        <v>217</v>
      </c>
      <c r="B111" s="13" t="s">
        <v>218</v>
      </c>
      <c r="C111" s="13">
        <v>552.770702390662</v>
      </c>
      <c r="D111" s="4">
        <v>1086.80336722846</v>
      </c>
      <c r="E111" s="14">
        <f>D111-C111</f>
        <v>534.032664837798</v>
      </c>
    </row>
    <row r="112" spans="1:5" ht="12.75">
      <c r="A112" s="13" t="s">
        <v>117</v>
      </c>
      <c r="B112" s="13" t="s">
        <v>118</v>
      </c>
      <c r="C112" s="13">
        <v>571.67860012629</v>
      </c>
      <c r="D112" s="3">
        <v>571.67860012629</v>
      </c>
      <c r="E112" s="14">
        <f>D112-C112</f>
        <v>0</v>
      </c>
    </row>
    <row r="113" spans="1:5" ht="12.75">
      <c r="A113" s="13" t="s">
        <v>46</v>
      </c>
      <c r="B113" s="13" t="s">
        <v>86</v>
      </c>
      <c r="C113" s="13">
        <v>598.550963561914</v>
      </c>
      <c r="D113" s="3">
        <v>652.198664934043</v>
      </c>
      <c r="E113" s="14">
        <f>D113-C113</f>
        <v>53.64770137212895</v>
      </c>
    </row>
    <row r="114" spans="1:5" ht="12.75">
      <c r="A114" s="13" t="s">
        <v>2</v>
      </c>
      <c r="B114" s="13" t="s">
        <v>3</v>
      </c>
      <c r="C114" s="13">
        <v>603.060162694875</v>
      </c>
      <c r="D114" s="2">
        <v>412.795718823116</v>
      </c>
      <c r="E114" s="14">
        <f>D114-C114</f>
        <v>-190.264443871759</v>
      </c>
    </row>
    <row r="115" spans="1:5" ht="12.75">
      <c r="A115" s="13" t="s">
        <v>60</v>
      </c>
      <c r="B115" s="13" t="s">
        <v>61</v>
      </c>
      <c r="C115" s="13">
        <v>610.048398861951</v>
      </c>
      <c r="D115" s="4">
        <v>1277.13470785105</v>
      </c>
      <c r="E115" s="14">
        <f>D115-C115</f>
        <v>667.086308989099</v>
      </c>
    </row>
    <row r="116" spans="1:5" ht="12.75">
      <c r="A116" s="13" t="s">
        <v>19</v>
      </c>
      <c r="B116" s="13" t="s">
        <v>20</v>
      </c>
      <c r="C116" s="13">
        <v>633.675209413368</v>
      </c>
      <c r="D116" s="2">
        <v>448.247782669982</v>
      </c>
      <c r="E116" s="14">
        <f>D116-C116</f>
        <v>-185.42742674338598</v>
      </c>
    </row>
    <row r="117" spans="1:5" ht="12.75">
      <c r="A117" s="13" t="s">
        <v>64</v>
      </c>
      <c r="B117" s="13" t="s">
        <v>65</v>
      </c>
      <c r="C117" s="13">
        <v>645.704637794385</v>
      </c>
      <c r="D117" s="4">
        <v>1151.08555268479</v>
      </c>
      <c r="E117" s="14">
        <f>D117-C117</f>
        <v>505.38091489040494</v>
      </c>
    </row>
    <row r="118" spans="1:5" ht="12.75">
      <c r="A118" s="13" t="s">
        <v>46</v>
      </c>
      <c r="B118" s="13" t="s">
        <v>86</v>
      </c>
      <c r="C118" s="13">
        <v>652.198664934043</v>
      </c>
      <c r="D118" s="3">
        <v>652.198664934043</v>
      </c>
      <c r="E118" s="14">
        <f>D118-C118</f>
        <v>0</v>
      </c>
    </row>
    <row r="119" spans="1:5" ht="12.75">
      <c r="A119" s="13" t="s">
        <v>19</v>
      </c>
      <c r="B119" s="13" t="s">
        <v>20</v>
      </c>
      <c r="C119" s="13">
        <v>794.328331635968</v>
      </c>
      <c r="D119" s="2">
        <v>448.247782669982</v>
      </c>
      <c r="E119" s="14">
        <f>D119-C119</f>
        <v>-346.080548965986</v>
      </c>
    </row>
    <row r="120" spans="1:5" ht="12.75">
      <c r="A120" s="13" t="s">
        <v>172</v>
      </c>
      <c r="B120" s="13" t="s">
        <v>173</v>
      </c>
      <c r="C120" s="13">
        <v>811.59818918645</v>
      </c>
      <c r="D120" s="3">
        <v>807.476771164639</v>
      </c>
      <c r="E120" s="14">
        <f>D120-C120</f>
        <v>-4.121418021810996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2008-03-30T14:10:49Z</dcterms:created>
  <dcterms:modified xsi:type="dcterms:W3CDTF">2008-04-12T02:37:27Z</dcterms:modified>
  <cp:category/>
  <cp:version/>
  <cp:contentType/>
  <cp:contentStatus/>
</cp:coreProperties>
</file>